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charts/chart65.xml" ContentType="application/vnd.openxmlformats-officedocument.drawingml.chart+xml"/>
  <Override PartName="/xl/drawings/drawing102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3.xml" ContentType="application/vnd.openxmlformats-officedocument.drawingml.chartshapes+xml"/>
  <Override PartName="/xl/charts/chart67.xml" ContentType="application/vnd.openxmlformats-officedocument.drawingml.chart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1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0.xml" ContentType="application/vnd.openxmlformats-officedocument.drawingml.chartshapes+xml"/>
  <Override PartName="/xl/charts/chart72.xml" ContentType="application/vnd.openxmlformats-officedocument.drawingml.chart+xml"/>
  <Override PartName="/xl/theme/themeOverride67.xml" ContentType="application/vnd.openxmlformats-officedocument.themeOverride+xml"/>
  <Override PartName="/xl/drawings/drawing111.xml" ContentType="application/vnd.openxmlformats-officedocument.drawingml.chartshapes+xml"/>
  <Override PartName="/xl/charts/chart7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8.xml" ContentType="application/vnd.openxmlformats-officedocument.themeOverrid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9.xml" ContentType="application/vnd.openxmlformats-officedocument.themeOverride+xml"/>
  <Override PartName="/xl/drawings/drawing11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3/municipios/"/>
    </mc:Choice>
  </mc:AlternateContent>
  <xr:revisionPtr revIDLastSave="89" documentId="8_{EC3EDB57-22EF-44EA-867D-F26B337D7AE4}" xr6:coauthVersionLast="47" xr6:coauthVersionMax="47" xr10:uidLastSave="{F0706ECD-5935-44EF-9BBF-D837A61D2554}"/>
  <bookViews>
    <workbookView xWindow="-120" yWindow="-120" windowWidth="29040" windowHeight="15720" xr2:uid="{2F0CD944-3C6D-4DFE-B58A-21FCE3C63934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locales" sheetId="36" r:id="rId36"/>
    <sheet name="distribución españoles x Resid" sheetId="37" r:id="rId37"/>
    <sheet name="distribución españoles x catego" sheetId="38" r:id="rId38"/>
    <sheet name="distribución españoles x mun al" sheetId="39" r:id="rId39"/>
    <sheet name="evolución anual viaj ent canari" sheetId="40" r:id="rId40"/>
    <sheet name="evolución anual viaj alo canari" sheetId="41" r:id="rId41"/>
  </sheets>
  <definedNames>
    <definedName name="_xlnm.Print_Area" localSheetId="37">'distribución españoles x catego'!$B$3:$AB$33</definedName>
    <definedName name="_xlnm.Print_Area" localSheetId="38">'distribución españoles x mun al'!$B$3:$AB$37</definedName>
    <definedName name="_xlnm.Print_Area" localSheetId="36">'distribución españoles x Resid'!$B$3:$AB$32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acu'!$B$4:$M$163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74" i="8" l="1"/>
  <c r="M174" i="8"/>
  <c r="L173" i="8"/>
  <c r="M173" i="8"/>
  <c r="L172" i="8"/>
  <c r="M172" i="8"/>
  <c r="L171" i="8"/>
  <c r="M171" i="8"/>
  <c r="O135" i="39"/>
  <c r="N135" i="39"/>
  <c r="K135" i="39"/>
  <c r="G135" i="39"/>
  <c r="T5" i="39"/>
  <c r="S5" i="39"/>
  <c r="R5" i="39"/>
  <c r="Q5" i="39"/>
  <c r="P5" i="39"/>
  <c r="N5" i="39"/>
  <c r="M5" i="39"/>
  <c r="L5" i="39"/>
  <c r="J5" i="39"/>
  <c r="I5" i="39"/>
  <c r="H5" i="39"/>
  <c r="F5" i="39"/>
  <c r="O133" i="38"/>
  <c r="K133" i="38"/>
  <c r="N133" i="38"/>
  <c r="H133" i="38"/>
  <c r="G133" i="38"/>
  <c r="I133" i="38"/>
  <c r="T5" i="38"/>
  <c r="Q5" i="38"/>
  <c r="P5" i="38"/>
  <c r="N5" i="38"/>
  <c r="M5" i="38"/>
  <c r="L5" i="38"/>
  <c r="J5" i="38"/>
  <c r="I5" i="38"/>
  <c r="H5" i="38"/>
  <c r="F5" i="38"/>
  <c r="L123" i="37"/>
  <c r="K123" i="37"/>
  <c r="O123" i="37"/>
  <c r="N123" i="37"/>
  <c r="T5" i="37"/>
  <c r="S5" i="37"/>
  <c r="L5" i="37"/>
  <c r="K5" i="37"/>
  <c r="I5" i="37"/>
  <c r="R5" i="37"/>
  <c r="Y29" i="35"/>
  <c r="X29" i="35"/>
  <c r="I29" i="35"/>
  <c r="H29" i="35"/>
  <c r="AZ7" i="35"/>
  <c r="BB7" i="35"/>
  <c r="P7" i="35"/>
  <c r="H7" i="35"/>
  <c r="J74" i="33"/>
  <c r="H74" i="33"/>
  <c r="M74" i="33"/>
  <c r="L52" i="33"/>
  <c r="H52" i="33"/>
  <c r="F52" i="33"/>
  <c r="D52" i="33"/>
  <c r="M30" i="33"/>
  <c r="L30" i="33"/>
  <c r="J30" i="33"/>
  <c r="D30" i="33"/>
  <c r="H8" i="33"/>
  <c r="F8" i="33"/>
  <c r="L96" i="31"/>
  <c r="J96" i="31"/>
  <c r="F96" i="31"/>
  <c r="D96" i="31"/>
  <c r="D74" i="31"/>
  <c r="F74" i="31"/>
  <c r="M52" i="31"/>
  <c r="D52" i="31"/>
  <c r="J52" i="31"/>
  <c r="H52" i="31"/>
  <c r="F52" i="31"/>
  <c r="M30" i="31"/>
  <c r="J30" i="31"/>
  <c r="J8" i="31"/>
  <c r="D8" i="31"/>
  <c r="L8" i="31"/>
  <c r="F8" i="31"/>
  <c r="M8" i="31"/>
  <c r="D272" i="30"/>
  <c r="J272" i="30"/>
  <c r="H272" i="30"/>
  <c r="C271" i="30"/>
  <c r="M272" i="30" s="1"/>
  <c r="B270" i="30"/>
  <c r="D250" i="30"/>
  <c r="H250" i="30"/>
  <c r="F250" i="30"/>
  <c r="C249" i="30"/>
  <c r="M250" i="30" s="1"/>
  <c r="B248" i="30"/>
  <c r="H228" i="30"/>
  <c r="F228" i="30"/>
  <c r="D228" i="30"/>
  <c r="J228" i="30"/>
  <c r="C227" i="30"/>
  <c r="B226" i="30"/>
  <c r="M206" i="30"/>
  <c r="J206" i="30"/>
  <c r="F206" i="30"/>
  <c r="D206" i="30"/>
  <c r="L206" i="30"/>
  <c r="C205" i="30"/>
  <c r="B204" i="30"/>
  <c r="J184" i="30"/>
  <c r="H184" i="30"/>
  <c r="D184" i="30"/>
  <c r="M184" i="30"/>
  <c r="F184" i="30"/>
  <c r="C183" i="30"/>
  <c r="B182" i="30"/>
  <c r="D162" i="30"/>
  <c r="L162" i="30"/>
  <c r="C161" i="30"/>
  <c r="M162" i="30" s="1"/>
  <c r="B160" i="30"/>
  <c r="D140" i="30"/>
  <c r="L140" i="30"/>
  <c r="J140" i="30"/>
  <c r="C139" i="30"/>
  <c r="F140" i="30" s="1"/>
  <c r="B138" i="30"/>
  <c r="L118" i="30"/>
  <c r="H118" i="30"/>
  <c r="D118" i="30"/>
  <c r="J118" i="30"/>
  <c r="C117" i="30"/>
  <c r="B116" i="30"/>
  <c r="J96" i="30"/>
  <c r="F96" i="30"/>
  <c r="D96" i="30"/>
  <c r="L96" i="30"/>
  <c r="H96" i="30"/>
  <c r="C95" i="30"/>
  <c r="M74" i="30"/>
  <c r="D74" i="30"/>
  <c r="J74" i="30"/>
  <c r="F74" i="30"/>
  <c r="C73" i="30"/>
  <c r="L52" i="30"/>
  <c r="J52" i="30"/>
  <c r="D52" i="30"/>
  <c r="C51" i="30"/>
  <c r="H30" i="30"/>
  <c r="D30" i="30"/>
  <c r="M30" i="30"/>
  <c r="J30" i="30"/>
  <c r="F30" i="30"/>
  <c r="C29" i="30"/>
  <c r="M8" i="30"/>
  <c r="L8" i="30"/>
  <c r="D8" i="30"/>
  <c r="H8" i="30"/>
  <c r="F8" i="30"/>
  <c r="C7" i="30"/>
  <c r="B4" i="28"/>
  <c r="L6" i="27"/>
  <c r="I6" i="27"/>
  <c r="J6" i="27"/>
  <c r="B3" i="27"/>
  <c r="M6" i="26"/>
  <c r="B4" i="26"/>
  <c r="L74" i="25"/>
  <c r="J74" i="25"/>
  <c r="D74" i="25"/>
  <c r="F52" i="25"/>
  <c r="J52" i="25"/>
  <c r="H52" i="25"/>
  <c r="D52" i="25"/>
  <c r="L30" i="25"/>
  <c r="J30" i="25"/>
  <c r="H30" i="25"/>
  <c r="D30" i="25"/>
  <c r="F30" i="25"/>
  <c r="M8" i="25"/>
  <c r="L8" i="25"/>
  <c r="F8" i="25"/>
  <c r="D8" i="25"/>
  <c r="D254" i="24"/>
  <c r="F254" i="24"/>
  <c r="B252" i="24"/>
  <c r="F228" i="24"/>
  <c r="D228" i="24"/>
  <c r="B226" i="24"/>
  <c r="D206" i="24"/>
  <c r="F206" i="24"/>
  <c r="B204" i="24"/>
  <c r="F184" i="24"/>
  <c r="D184" i="24"/>
  <c r="B182" i="24"/>
  <c r="D162" i="24"/>
  <c r="F162" i="24"/>
  <c r="B160" i="24"/>
  <c r="F140" i="24"/>
  <c r="D140" i="24"/>
  <c r="B138" i="24"/>
  <c r="F118" i="24"/>
  <c r="D118" i="24"/>
  <c r="B116" i="24"/>
  <c r="F96" i="24"/>
  <c r="D96" i="24"/>
  <c r="F74" i="24"/>
  <c r="D74" i="24"/>
  <c r="F52" i="24"/>
  <c r="D30" i="24"/>
  <c r="F30" i="24"/>
  <c r="AA7" i="22"/>
  <c r="X7" i="22"/>
  <c r="Z7" i="22"/>
  <c r="W7" i="22"/>
  <c r="J7" i="22"/>
  <c r="I7" i="22"/>
  <c r="L7" i="22"/>
  <c r="B4" i="22"/>
  <c r="R8" i="21"/>
  <c r="H8" i="21"/>
  <c r="B5" i="21"/>
  <c r="Z7" i="19"/>
  <c r="Y7" i="19"/>
  <c r="X7" i="19"/>
  <c r="R7" i="19"/>
  <c r="Q7" i="19"/>
  <c r="P7" i="19"/>
  <c r="J7" i="19"/>
  <c r="I7" i="19"/>
  <c r="H7" i="19"/>
  <c r="B4" i="19"/>
  <c r="B3" i="18"/>
  <c r="Y7" i="17"/>
  <c r="W7" i="17"/>
  <c r="AA7" i="17"/>
  <c r="Z7" i="17"/>
  <c r="M7" i="17"/>
  <c r="B4" i="17"/>
  <c r="AA7" i="16"/>
  <c r="Y7" i="16"/>
  <c r="X7" i="16"/>
  <c r="W7" i="16"/>
  <c r="Z7" i="16"/>
  <c r="M7" i="16"/>
  <c r="I7" i="16"/>
  <c r="B4" i="16"/>
  <c r="Y7" i="15"/>
  <c r="X7" i="15"/>
  <c r="AA7" i="15"/>
  <c r="W7" i="15"/>
  <c r="M7" i="15"/>
  <c r="K7" i="15"/>
  <c r="I7" i="15"/>
  <c r="L7" i="15"/>
  <c r="B4" i="15"/>
  <c r="S9" i="14"/>
  <c r="B6" i="14"/>
  <c r="W6" i="13"/>
  <c r="M6" i="13"/>
  <c r="L6" i="13"/>
  <c r="K6" i="13"/>
  <c r="J6" i="13"/>
  <c r="I6" i="13"/>
  <c r="B3" i="13"/>
  <c r="U5" i="12"/>
  <c r="M5" i="12"/>
  <c r="I5" i="12"/>
  <c r="M74" i="10"/>
  <c r="F74" i="10"/>
  <c r="D74" i="10"/>
  <c r="J74" i="10"/>
  <c r="C73" i="10"/>
  <c r="M52" i="10"/>
  <c r="L52" i="10"/>
  <c r="H52" i="10"/>
  <c r="D52" i="10"/>
  <c r="J52" i="10"/>
  <c r="C51" i="10"/>
  <c r="J30" i="10"/>
  <c r="D30" i="10"/>
  <c r="C29" i="10"/>
  <c r="H8" i="10"/>
  <c r="D8" i="10"/>
  <c r="C7" i="10"/>
  <c r="M272" i="8"/>
  <c r="L272" i="8"/>
  <c r="F272" i="8"/>
  <c r="D272" i="8"/>
  <c r="J272" i="8"/>
  <c r="H272" i="8"/>
  <c r="C271" i="8"/>
  <c r="B270" i="8"/>
  <c r="M250" i="8"/>
  <c r="L250" i="8"/>
  <c r="D250" i="8"/>
  <c r="J250" i="8"/>
  <c r="H250" i="8"/>
  <c r="F250" i="8"/>
  <c r="C249" i="8"/>
  <c r="B248" i="8"/>
  <c r="M228" i="8"/>
  <c r="L228" i="8"/>
  <c r="J228" i="8"/>
  <c r="D228" i="8"/>
  <c r="H228" i="8"/>
  <c r="F228" i="8"/>
  <c r="C227" i="8"/>
  <c r="B226" i="8"/>
  <c r="L206" i="8"/>
  <c r="F206" i="8"/>
  <c r="D206" i="8"/>
  <c r="M206" i="8"/>
  <c r="J206" i="8"/>
  <c r="H206" i="8"/>
  <c r="C205" i="8"/>
  <c r="B204" i="8"/>
  <c r="M184" i="8"/>
  <c r="L184" i="8"/>
  <c r="J184" i="8"/>
  <c r="D184" i="8"/>
  <c r="H184" i="8"/>
  <c r="F184" i="8"/>
  <c r="C183" i="8"/>
  <c r="B182" i="8"/>
  <c r="M162" i="8"/>
  <c r="L162" i="8"/>
  <c r="J162" i="8"/>
  <c r="D162" i="8"/>
  <c r="H162" i="8"/>
  <c r="F162" i="8"/>
  <c r="C161" i="8"/>
  <c r="B160" i="8"/>
  <c r="L140" i="8"/>
  <c r="F140" i="8"/>
  <c r="D140" i="8"/>
  <c r="M140" i="8"/>
  <c r="J140" i="8"/>
  <c r="H140" i="8"/>
  <c r="C139" i="8"/>
  <c r="B138" i="8"/>
  <c r="M118" i="8"/>
  <c r="L118" i="8"/>
  <c r="J118" i="8"/>
  <c r="D118" i="8"/>
  <c r="H118" i="8"/>
  <c r="F118" i="8"/>
  <c r="C117" i="8"/>
  <c r="B116" i="8"/>
  <c r="L96" i="8"/>
  <c r="F96" i="8"/>
  <c r="D96" i="8"/>
  <c r="M96" i="8"/>
  <c r="J96" i="8"/>
  <c r="H96" i="8"/>
  <c r="C95" i="8"/>
  <c r="L74" i="8"/>
  <c r="J74" i="8"/>
  <c r="H74" i="8"/>
  <c r="D74" i="8"/>
  <c r="C73" i="8"/>
  <c r="H52" i="8"/>
  <c r="D52" i="8"/>
  <c r="C51" i="8"/>
  <c r="M30" i="8"/>
  <c r="H30" i="8"/>
  <c r="F30" i="8"/>
  <c r="D30" i="8"/>
  <c r="L30" i="8"/>
  <c r="J30" i="8"/>
  <c r="C29" i="8"/>
  <c r="M8" i="8"/>
  <c r="L8" i="8"/>
  <c r="J8" i="8"/>
  <c r="D8" i="8"/>
  <c r="H8" i="8"/>
  <c r="F8" i="8"/>
  <c r="C7" i="8"/>
  <c r="T6" i="6"/>
  <c r="S6" i="6"/>
  <c r="L6" i="6"/>
  <c r="K6" i="6"/>
  <c r="B3" i="6"/>
  <c r="W6" i="5"/>
  <c r="B3" i="5"/>
  <c r="L79" i="3"/>
  <c r="K79" i="3"/>
  <c r="J6" i="3"/>
  <c r="L56" i="2"/>
  <c r="J56" i="2"/>
  <c r="N31" i="2"/>
  <c r="L31" i="2"/>
  <c r="K31" i="2"/>
  <c r="J31" i="2"/>
  <c r="M31" i="2"/>
  <c r="N6" i="2"/>
  <c r="L6" i="2"/>
  <c r="B51" i="1"/>
  <c r="B50" i="1"/>
  <c r="B49" i="1"/>
  <c r="M2" i="1"/>
  <c r="E11" i="37"/>
  <c r="F7" i="38"/>
  <c r="E129" i="37"/>
  <c r="D11" i="37"/>
  <c r="C11" i="37"/>
  <c r="F9" i="38"/>
  <c r="F13" i="33"/>
  <c r="H12" i="33"/>
  <c r="F9" i="33"/>
  <c r="H84" i="33"/>
  <c r="F79" i="33"/>
  <c r="F64" i="33"/>
  <c r="H56" i="33"/>
  <c r="F41" i="33"/>
  <c r="H33" i="33"/>
  <c r="H14" i="33"/>
  <c r="H9" i="33"/>
  <c r="J103" i="31"/>
  <c r="J102" i="31"/>
  <c r="F100" i="31"/>
  <c r="F79" i="31"/>
  <c r="F77" i="31"/>
  <c r="F75" i="31"/>
  <c r="H80" i="33"/>
  <c r="F65" i="33"/>
  <c r="F60" i="33"/>
  <c r="J43" i="33"/>
  <c r="F42" i="33"/>
  <c r="F37" i="33"/>
  <c r="F18" i="33"/>
  <c r="H10" i="33"/>
  <c r="F108" i="31"/>
  <c r="H85" i="33"/>
  <c r="H76" i="33"/>
  <c r="F61" i="33"/>
  <c r="F56" i="33"/>
  <c r="F38" i="33"/>
  <c r="F33" i="33"/>
  <c r="J20" i="33"/>
  <c r="F19" i="33"/>
  <c r="F14" i="33"/>
  <c r="F63" i="33"/>
  <c r="F109" i="31"/>
  <c r="J104" i="31"/>
  <c r="J97" i="31"/>
  <c r="H86" i="33"/>
  <c r="F85" i="33"/>
  <c r="H81" i="33"/>
  <c r="F57" i="33"/>
  <c r="H65" i="33"/>
  <c r="F34" i="33"/>
  <c r="F15" i="33"/>
  <c r="F10" i="33"/>
  <c r="J53" i="31"/>
  <c r="J40" i="31"/>
  <c r="F36" i="31"/>
  <c r="J32" i="31"/>
  <c r="J19" i="31"/>
  <c r="H17" i="31"/>
  <c r="F15" i="31"/>
  <c r="J11" i="31"/>
  <c r="H9" i="31"/>
  <c r="J284" i="30"/>
  <c r="H282" i="30"/>
  <c r="F280" i="30"/>
  <c r="H82" i="33"/>
  <c r="F81" i="33"/>
  <c r="H77" i="33"/>
  <c r="F53" i="33"/>
  <c r="F11" i="33"/>
  <c r="F20" i="31"/>
  <c r="J16" i="31"/>
  <c r="H14" i="31"/>
  <c r="F12" i="31"/>
  <c r="F86" i="33"/>
  <c r="H78" i="33"/>
  <c r="F77" i="33"/>
  <c r="H63" i="33"/>
  <c r="H40" i="33"/>
  <c r="H21" i="33"/>
  <c r="J100" i="31"/>
  <c r="F86" i="31"/>
  <c r="J78" i="31"/>
  <c r="J76" i="31"/>
  <c r="J63" i="31"/>
  <c r="F59" i="31"/>
  <c r="J55" i="31"/>
  <c r="J42" i="31"/>
  <c r="F82" i="33"/>
  <c r="H64" i="33"/>
  <c r="H59" i="33"/>
  <c r="H41" i="33"/>
  <c r="H36" i="33"/>
  <c r="H43" i="33"/>
  <c r="H17" i="33"/>
  <c r="J31" i="31"/>
  <c r="J18" i="31"/>
  <c r="H16" i="31"/>
  <c r="F14" i="31"/>
  <c r="J10" i="31"/>
  <c r="H60" i="33"/>
  <c r="J56" i="31"/>
  <c r="J34" i="31"/>
  <c r="F32" i="31"/>
  <c r="F31" i="31"/>
  <c r="F13" i="31"/>
  <c r="H283" i="30"/>
  <c r="F282" i="30"/>
  <c r="J262" i="30"/>
  <c r="J57" i="31"/>
  <c r="F53" i="31"/>
  <c r="J41" i="31"/>
  <c r="F40" i="31"/>
  <c r="F39" i="31"/>
  <c r="H34" i="31"/>
  <c r="H33" i="31"/>
  <c r="F21" i="31"/>
  <c r="H15" i="31"/>
  <c r="J9" i="31"/>
  <c r="J285" i="30"/>
  <c r="H284" i="30"/>
  <c r="J261" i="30"/>
  <c r="J260" i="30"/>
  <c r="J259" i="30"/>
  <c r="F78" i="31"/>
  <c r="J54" i="31"/>
  <c r="J36" i="31"/>
  <c r="J35" i="31"/>
  <c r="J17" i="31"/>
  <c r="F284" i="30"/>
  <c r="F283" i="30"/>
  <c r="H262" i="30"/>
  <c r="H260" i="30"/>
  <c r="J258" i="30"/>
  <c r="J256" i="30"/>
  <c r="J254" i="30"/>
  <c r="F78" i="33"/>
  <c r="H37" i="33"/>
  <c r="H18" i="33"/>
  <c r="F63" i="31"/>
  <c r="F34" i="31"/>
  <c r="F16" i="31"/>
  <c r="H10" i="31"/>
  <c r="F9" i="31"/>
  <c r="H285" i="30"/>
  <c r="J280" i="30"/>
  <c r="J279" i="30"/>
  <c r="J278" i="30"/>
  <c r="J277" i="30"/>
  <c r="H55" i="33"/>
  <c r="F80" i="31"/>
  <c r="J64" i="31"/>
  <c r="F60" i="31"/>
  <c r="H18" i="31"/>
  <c r="F17" i="31"/>
  <c r="J12" i="31"/>
  <c r="H11" i="31"/>
  <c r="H278" i="30"/>
  <c r="J276" i="30"/>
  <c r="J274" i="30"/>
  <c r="F262" i="30"/>
  <c r="F260" i="30"/>
  <c r="F258" i="30"/>
  <c r="H256" i="30"/>
  <c r="H254" i="30"/>
  <c r="H252" i="30"/>
  <c r="F218" i="30"/>
  <c r="F107" i="31"/>
  <c r="F101" i="31"/>
  <c r="F61" i="31"/>
  <c r="J38" i="31"/>
  <c r="J20" i="31"/>
  <c r="H19" i="31"/>
  <c r="J13" i="31"/>
  <c r="F11" i="31"/>
  <c r="F10" i="31"/>
  <c r="H280" i="30"/>
  <c r="H277" i="30"/>
  <c r="H276" i="30"/>
  <c r="H275" i="30"/>
  <c r="F257" i="30"/>
  <c r="F256" i="30"/>
  <c r="F255" i="30"/>
  <c r="H251" i="30"/>
  <c r="J219" i="30"/>
  <c r="H217" i="30"/>
  <c r="F215" i="30"/>
  <c r="J211" i="30"/>
  <c r="H209" i="30"/>
  <c r="F207" i="30"/>
  <c r="J84" i="33"/>
  <c r="J81" i="33"/>
  <c r="F106" i="31"/>
  <c r="J87" i="31"/>
  <c r="F82" i="31"/>
  <c r="J62" i="31"/>
  <c r="F58" i="31"/>
  <c r="F42" i="31"/>
  <c r="F37" i="31"/>
  <c r="J21" i="31"/>
  <c r="F19" i="31"/>
  <c r="F18" i="31"/>
  <c r="H13" i="31"/>
  <c r="H12" i="31"/>
  <c r="J282" i="30"/>
  <c r="F278" i="30"/>
  <c r="F276" i="30"/>
  <c r="H274" i="30"/>
  <c r="F254" i="30"/>
  <c r="F252" i="30"/>
  <c r="J216" i="30"/>
  <c r="H214" i="30"/>
  <c r="F212" i="30"/>
  <c r="J208" i="30"/>
  <c r="F83" i="33"/>
  <c r="H32" i="33"/>
  <c r="H13" i="33"/>
  <c r="J65" i="31"/>
  <c r="J59" i="31"/>
  <c r="F55" i="31"/>
  <c r="J43" i="31"/>
  <c r="H39" i="31"/>
  <c r="F38" i="31"/>
  <c r="J33" i="31"/>
  <c r="H32" i="31"/>
  <c r="F216" i="30"/>
  <c r="J213" i="30"/>
  <c r="J212" i="30"/>
  <c r="F210" i="30"/>
  <c r="J108" i="31"/>
  <c r="F217" i="30"/>
  <c r="H212" i="30"/>
  <c r="F211" i="30"/>
  <c r="H63" i="31"/>
  <c r="J218" i="30"/>
  <c r="J214" i="30"/>
  <c r="H213" i="30"/>
  <c r="J15" i="31"/>
  <c r="F275" i="30"/>
  <c r="J215" i="30"/>
  <c r="J175" i="30"/>
  <c r="J170" i="30"/>
  <c r="J108" i="30"/>
  <c r="H106" i="30"/>
  <c r="F104" i="30"/>
  <c r="J14" i="31"/>
  <c r="F274" i="30"/>
  <c r="H218" i="30"/>
  <c r="F214" i="30"/>
  <c r="H208" i="30"/>
  <c r="F281" i="30"/>
  <c r="F273" i="30"/>
  <c r="H219" i="30"/>
  <c r="J210" i="30"/>
  <c r="H175" i="30"/>
  <c r="J174" i="30"/>
  <c r="H21" i="31"/>
  <c r="H216" i="30"/>
  <c r="F209" i="30"/>
  <c r="F208" i="30"/>
  <c r="H20" i="31"/>
  <c r="F219" i="30"/>
  <c r="H211" i="30"/>
  <c r="H210" i="30"/>
  <c r="F175" i="30"/>
  <c r="H174" i="30"/>
  <c r="F170" i="30"/>
  <c r="H169" i="30"/>
  <c r="J168" i="30"/>
  <c r="F165" i="30"/>
  <c r="H164" i="30"/>
  <c r="J163" i="30"/>
  <c r="F108" i="30"/>
  <c r="J104" i="30"/>
  <c r="F171" i="30"/>
  <c r="J164" i="30"/>
  <c r="J151" i="30"/>
  <c r="J150" i="30"/>
  <c r="H149" i="30"/>
  <c r="F148" i="30"/>
  <c r="F147" i="30"/>
  <c r="J141" i="30"/>
  <c r="J127" i="30"/>
  <c r="H126" i="30"/>
  <c r="H125" i="30"/>
  <c r="F124" i="30"/>
  <c r="F123" i="30"/>
  <c r="H119" i="30"/>
  <c r="J207" i="30"/>
  <c r="H172" i="30"/>
  <c r="J152" i="30"/>
  <c r="H101" i="30"/>
  <c r="F99" i="30"/>
  <c r="J82" i="30"/>
  <c r="J61" i="30"/>
  <c r="H173" i="30"/>
  <c r="F172" i="30"/>
  <c r="J167" i="30"/>
  <c r="J166" i="30"/>
  <c r="H165" i="30"/>
  <c r="F163" i="30"/>
  <c r="J153" i="30"/>
  <c r="H152" i="30"/>
  <c r="H151" i="30"/>
  <c r="F150" i="30"/>
  <c r="J143" i="30"/>
  <c r="H142" i="30"/>
  <c r="H141" i="30"/>
  <c r="J130" i="30"/>
  <c r="H128" i="30"/>
  <c r="F127" i="30"/>
  <c r="F126" i="30"/>
  <c r="H166" i="30"/>
  <c r="F164" i="30"/>
  <c r="J107" i="30"/>
  <c r="J106" i="30"/>
  <c r="J105" i="30"/>
  <c r="F101" i="30"/>
  <c r="J97" i="30"/>
  <c r="J42" i="30"/>
  <c r="H40" i="30"/>
  <c r="F38" i="30"/>
  <c r="J34" i="30"/>
  <c r="H32" i="30"/>
  <c r="J21" i="30"/>
  <c r="H19" i="30"/>
  <c r="F17" i="30"/>
  <c r="J13" i="30"/>
  <c r="H11" i="30"/>
  <c r="F173" i="30"/>
  <c r="J169" i="30"/>
  <c r="H168" i="30"/>
  <c r="H167" i="30"/>
  <c r="F166" i="30"/>
  <c r="F153" i="30"/>
  <c r="F152" i="30"/>
  <c r="J146" i="30"/>
  <c r="J145" i="30"/>
  <c r="H144" i="30"/>
  <c r="F142" i="30"/>
  <c r="H131" i="30"/>
  <c r="H130" i="30"/>
  <c r="F129" i="30"/>
  <c r="F174" i="30"/>
  <c r="F167" i="30"/>
  <c r="F109" i="30"/>
  <c r="H105" i="30"/>
  <c r="H104" i="30"/>
  <c r="H103" i="30"/>
  <c r="J99" i="30"/>
  <c r="H97" i="30"/>
  <c r="J86" i="30"/>
  <c r="J78" i="30"/>
  <c r="H239" i="30"/>
  <c r="J171" i="30"/>
  <c r="H170" i="30"/>
  <c r="F168" i="30"/>
  <c r="J148" i="30"/>
  <c r="H147" i="30"/>
  <c r="H146" i="30"/>
  <c r="F145" i="30"/>
  <c r="F131" i="30"/>
  <c r="J125" i="30"/>
  <c r="J124" i="30"/>
  <c r="J121" i="30"/>
  <c r="J120" i="30"/>
  <c r="J119" i="30"/>
  <c r="J172" i="30"/>
  <c r="F103" i="30"/>
  <c r="J101" i="30"/>
  <c r="H99" i="30"/>
  <c r="F97" i="30"/>
  <c r="F42" i="30"/>
  <c r="J38" i="30"/>
  <c r="H36" i="30"/>
  <c r="F34" i="30"/>
  <c r="F21" i="30"/>
  <c r="J17" i="30"/>
  <c r="H15" i="30"/>
  <c r="F13" i="30"/>
  <c r="H108" i="30"/>
  <c r="J98" i="30"/>
  <c r="J85" i="30"/>
  <c r="F64" i="30"/>
  <c r="F33" i="30"/>
  <c r="F32" i="30"/>
  <c r="F31" i="30"/>
  <c r="J20" i="30"/>
  <c r="J19" i="30"/>
  <c r="J18" i="30"/>
  <c r="H9" i="30"/>
  <c r="H98" i="30"/>
  <c r="J79" i="30"/>
  <c r="J60" i="30"/>
  <c r="H21" i="30"/>
  <c r="H20" i="30"/>
  <c r="J16" i="30"/>
  <c r="J15" i="30"/>
  <c r="J14" i="30"/>
  <c r="F105" i="30"/>
  <c r="J102" i="30"/>
  <c r="F98" i="30"/>
  <c r="F58" i="30"/>
  <c r="F54" i="30"/>
  <c r="F53" i="30"/>
  <c r="J84" i="30"/>
  <c r="J43" i="30"/>
  <c r="H18" i="30"/>
  <c r="H17" i="30"/>
  <c r="H16" i="30"/>
  <c r="J12" i="30"/>
  <c r="J11" i="30"/>
  <c r="F9" i="30"/>
  <c r="J195" i="30"/>
  <c r="H107" i="30"/>
  <c r="H102" i="30"/>
  <c r="J83" i="30"/>
  <c r="F79" i="30"/>
  <c r="J41" i="30"/>
  <c r="J40" i="30"/>
  <c r="J39" i="30"/>
  <c r="F20" i="30"/>
  <c r="F19" i="30"/>
  <c r="F18" i="30"/>
  <c r="H14" i="30"/>
  <c r="H13" i="30"/>
  <c r="H12" i="30"/>
  <c r="J10" i="30"/>
  <c r="F107" i="30"/>
  <c r="F102" i="30"/>
  <c r="J77" i="30"/>
  <c r="J62" i="30"/>
  <c r="H43" i="30"/>
  <c r="H42" i="30"/>
  <c r="H41" i="30"/>
  <c r="J37" i="30"/>
  <c r="J36" i="30"/>
  <c r="J35" i="30"/>
  <c r="F16" i="30"/>
  <c r="F15" i="30"/>
  <c r="F14" i="30"/>
  <c r="J109" i="30"/>
  <c r="J100" i="30"/>
  <c r="J87" i="30"/>
  <c r="F61" i="30"/>
  <c r="F43" i="30"/>
  <c r="H39" i="30"/>
  <c r="H38" i="30"/>
  <c r="H37" i="30"/>
  <c r="J33" i="30"/>
  <c r="J32" i="30"/>
  <c r="J31" i="30"/>
  <c r="F12" i="30"/>
  <c r="F11" i="30"/>
  <c r="H10" i="30"/>
  <c r="H109" i="30"/>
  <c r="H100" i="30"/>
  <c r="J81" i="30"/>
  <c r="F77" i="30"/>
  <c r="J64" i="30"/>
  <c r="F62" i="30"/>
  <c r="J57" i="30"/>
  <c r="J56" i="30"/>
  <c r="F41" i="30"/>
  <c r="F40" i="30"/>
  <c r="F39" i="30"/>
  <c r="H35" i="30"/>
  <c r="H34" i="30"/>
  <c r="H33" i="30"/>
  <c r="J9" i="30"/>
  <c r="F106" i="30"/>
  <c r="J103" i="30"/>
  <c r="F100" i="30"/>
  <c r="J75" i="30"/>
  <c r="J65" i="30"/>
  <c r="J58" i="30"/>
  <c r="J54" i="30"/>
  <c r="J53" i="30"/>
  <c r="F37" i="30"/>
  <c r="F36" i="30"/>
  <c r="F35" i="30"/>
  <c r="H31" i="30"/>
  <c r="F10" i="30"/>
  <c r="F90" i="28"/>
  <c r="H83" i="30"/>
  <c r="F83" i="30"/>
  <c r="F160" i="27"/>
  <c r="E146" i="27"/>
  <c r="C48" i="28"/>
  <c r="F34" i="28"/>
  <c r="G160" i="27"/>
  <c r="F132" i="27"/>
  <c r="E160" i="27"/>
  <c r="E132" i="27"/>
  <c r="D118" i="27"/>
  <c r="C104" i="27"/>
  <c r="G48" i="27"/>
  <c r="G62" i="28"/>
  <c r="F20" i="28"/>
  <c r="D160" i="27"/>
  <c r="D132" i="27"/>
  <c r="C118" i="27"/>
  <c r="C160" i="27"/>
  <c r="G146" i="27"/>
  <c r="C132" i="27"/>
  <c r="G76" i="27"/>
  <c r="F62" i="27"/>
  <c r="E48" i="27"/>
  <c r="D34" i="27"/>
  <c r="C20" i="27"/>
  <c r="F118" i="28"/>
  <c r="F146" i="27"/>
  <c r="D146" i="27"/>
  <c r="G104" i="27"/>
  <c r="F90" i="27"/>
  <c r="E76" i="27"/>
  <c r="D62" i="27"/>
  <c r="C48" i="27"/>
  <c r="G48" i="28"/>
  <c r="C146" i="27"/>
  <c r="G118" i="27"/>
  <c r="F104" i="27"/>
  <c r="E90" i="27"/>
  <c r="D76" i="27"/>
  <c r="C62" i="27"/>
  <c r="F48" i="28"/>
  <c r="G132" i="27"/>
  <c r="F118" i="27"/>
  <c r="E104" i="27"/>
  <c r="D90" i="27"/>
  <c r="C76" i="27"/>
  <c r="G20" i="27"/>
  <c r="G90" i="27"/>
  <c r="E34" i="27"/>
  <c r="C160" i="26"/>
  <c r="G104" i="26"/>
  <c r="F90" i="26"/>
  <c r="E76" i="26"/>
  <c r="D62" i="26"/>
  <c r="C90" i="27"/>
  <c r="F48" i="27"/>
  <c r="C34" i="27"/>
  <c r="G118" i="26"/>
  <c r="F104" i="26"/>
  <c r="E90" i="26"/>
  <c r="D76" i="26"/>
  <c r="E118" i="27"/>
  <c r="D48" i="27"/>
  <c r="F20" i="27"/>
  <c r="G132" i="26"/>
  <c r="F118" i="26"/>
  <c r="E104" i="26"/>
  <c r="D90" i="26"/>
  <c r="C76" i="26"/>
  <c r="G62" i="27"/>
  <c r="E20" i="27"/>
  <c r="G146" i="26"/>
  <c r="F132" i="26"/>
  <c r="E118" i="26"/>
  <c r="D104" i="26"/>
  <c r="C90" i="26"/>
  <c r="E62" i="27"/>
  <c r="D20" i="27"/>
  <c r="G160" i="26"/>
  <c r="F146" i="26"/>
  <c r="E132" i="26"/>
  <c r="D118" i="26"/>
  <c r="C104" i="26"/>
  <c r="G48" i="26"/>
  <c r="F160" i="26"/>
  <c r="E146" i="26"/>
  <c r="D132" i="26"/>
  <c r="C118" i="26"/>
  <c r="G62" i="26"/>
  <c r="F48" i="26"/>
  <c r="E34" i="26"/>
  <c r="D104" i="27"/>
  <c r="F76" i="27"/>
  <c r="G34" i="27"/>
  <c r="E160" i="26"/>
  <c r="D146" i="26"/>
  <c r="C132" i="26"/>
  <c r="G76" i="26"/>
  <c r="F62" i="26"/>
  <c r="E48" i="26"/>
  <c r="D34" i="26"/>
  <c r="D160" i="26"/>
  <c r="E62" i="26"/>
  <c r="F20" i="26"/>
  <c r="H86" i="25"/>
  <c r="F84" i="25"/>
  <c r="J80" i="25"/>
  <c r="H78" i="25"/>
  <c r="F76" i="25"/>
  <c r="H65" i="25"/>
  <c r="F63" i="25"/>
  <c r="J59" i="25"/>
  <c r="H57" i="25"/>
  <c r="F55" i="25"/>
  <c r="F42" i="25"/>
  <c r="J38" i="25"/>
  <c r="H36" i="25"/>
  <c r="F34" i="25"/>
  <c r="F21" i="25"/>
  <c r="J17" i="25"/>
  <c r="H15" i="25"/>
  <c r="F13" i="25"/>
  <c r="J9" i="25"/>
  <c r="G90" i="26"/>
  <c r="C62" i="26"/>
  <c r="D48" i="26"/>
  <c r="E20" i="26"/>
  <c r="H83" i="25"/>
  <c r="F81" i="25"/>
  <c r="H75" i="25"/>
  <c r="J64" i="25"/>
  <c r="H62" i="25"/>
  <c r="F60" i="25"/>
  <c r="J56" i="25"/>
  <c r="H54" i="25"/>
  <c r="J43" i="25"/>
  <c r="H41" i="25"/>
  <c r="F39" i="25"/>
  <c r="J35" i="25"/>
  <c r="H33" i="25"/>
  <c r="F31" i="25"/>
  <c r="H20" i="25"/>
  <c r="F18" i="25"/>
  <c r="J14" i="25"/>
  <c r="H12" i="25"/>
  <c r="F10" i="25"/>
  <c r="C146" i="26"/>
  <c r="C48" i="26"/>
  <c r="G34" i="26"/>
  <c r="D20" i="26"/>
  <c r="F86" i="25"/>
  <c r="H80" i="25"/>
  <c r="F78" i="25"/>
  <c r="F65" i="25"/>
  <c r="J61" i="25"/>
  <c r="H59" i="25"/>
  <c r="F57" i="25"/>
  <c r="J53" i="25"/>
  <c r="J40" i="25"/>
  <c r="H38" i="25"/>
  <c r="F36" i="25"/>
  <c r="J32" i="25"/>
  <c r="J19" i="25"/>
  <c r="H17" i="25"/>
  <c r="F15" i="25"/>
  <c r="J11" i="25"/>
  <c r="H9" i="25"/>
  <c r="F34" i="27"/>
  <c r="F76" i="26"/>
  <c r="F34" i="26"/>
  <c r="C20" i="26"/>
  <c r="H85" i="25"/>
  <c r="F83" i="25"/>
  <c r="H77" i="25"/>
  <c r="F75" i="25"/>
  <c r="H64" i="25"/>
  <c r="F62" i="25"/>
  <c r="H56" i="25"/>
  <c r="F54" i="25"/>
  <c r="H43" i="25"/>
  <c r="F41" i="25"/>
  <c r="H35" i="25"/>
  <c r="F33" i="25"/>
  <c r="F20" i="25"/>
  <c r="J16" i="25"/>
  <c r="H14" i="25"/>
  <c r="F12" i="25"/>
  <c r="C34" i="26"/>
  <c r="H82" i="25"/>
  <c r="F80" i="25"/>
  <c r="H61" i="25"/>
  <c r="F59" i="25"/>
  <c r="H53" i="25"/>
  <c r="H40" i="25"/>
  <c r="F38" i="25"/>
  <c r="H32" i="25"/>
  <c r="J21" i="25"/>
  <c r="H19" i="25"/>
  <c r="F17" i="25"/>
  <c r="J13" i="25"/>
  <c r="H11" i="25"/>
  <c r="F9" i="25"/>
  <c r="H87" i="25"/>
  <c r="F85" i="25"/>
  <c r="J81" i="25"/>
  <c r="H79" i="25"/>
  <c r="F77" i="25"/>
  <c r="F64" i="25"/>
  <c r="J60" i="25"/>
  <c r="H58" i="25"/>
  <c r="F56" i="25"/>
  <c r="F43" i="25"/>
  <c r="J39" i="25"/>
  <c r="H37" i="25"/>
  <c r="F35" i="25"/>
  <c r="J31" i="25"/>
  <c r="J18" i="25"/>
  <c r="H16" i="25"/>
  <c r="F14" i="25"/>
  <c r="J10" i="25"/>
  <c r="H84" i="25"/>
  <c r="F82" i="25"/>
  <c r="H76" i="25"/>
  <c r="H63" i="25"/>
  <c r="F61" i="25"/>
  <c r="H55" i="25"/>
  <c r="F53" i="25"/>
  <c r="H42" i="25"/>
  <c r="F40" i="25"/>
  <c r="H34" i="25"/>
  <c r="F32" i="25"/>
  <c r="H21" i="25"/>
  <c r="F19" i="25"/>
  <c r="J15" i="25"/>
  <c r="H13" i="25"/>
  <c r="F11" i="25"/>
  <c r="J20" i="25"/>
  <c r="J217" i="24"/>
  <c r="F215" i="24"/>
  <c r="F214" i="24"/>
  <c r="H209" i="24"/>
  <c r="H208" i="24"/>
  <c r="H148" i="24"/>
  <c r="J147" i="24"/>
  <c r="H145" i="24"/>
  <c r="F143" i="24"/>
  <c r="H109" i="24"/>
  <c r="F107" i="24"/>
  <c r="J103" i="24"/>
  <c r="H101" i="24"/>
  <c r="F99" i="24"/>
  <c r="F86" i="24"/>
  <c r="H80" i="24"/>
  <c r="F78" i="24"/>
  <c r="J61" i="24"/>
  <c r="J53" i="24"/>
  <c r="J40" i="24"/>
  <c r="H38" i="24"/>
  <c r="F36" i="24"/>
  <c r="J32" i="24"/>
  <c r="J19" i="24"/>
  <c r="H17" i="24"/>
  <c r="F15" i="24"/>
  <c r="J11" i="24"/>
  <c r="H9" i="24"/>
  <c r="G20" i="26"/>
  <c r="H60" i="25"/>
  <c r="J54" i="25"/>
  <c r="H39" i="25"/>
  <c r="J33" i="25"/>
  <c r="H217" i="24"/>
  <c r="H216" i="24"/>
  <c r="J211" i="24"/>
  <c r="J210" i="24"/>
  <c r="H196" i="24"/>
  <c r="F195" i="24"/>
  <c r="J190" i="24"/>
  <c r="H189" i="24"/>
  <c r="H149" i="24"/>
  <c r="J144" i="24"/>
  <c r="H142" i="24"/>
  <c r="F130" i="24"/>
  <c r="J126" i="24"/>
  <c r="H124" i="24"/>
  <c r="F122" i="24"/>
  <c r="J108" i="24"/>
  <c r="H106" i="24"/>
  <c r="F104" i="24"/>
  <c r="J100" i="24"/>
  <c r="H98" i="24"/>
  <c r="J87" i="24"/>
  <c r="H85" i="24"/>
  <c r="F83" i="24"/>
  <c r="J79" i="24"/>
  <c r="H77" i="24"/>
  <c r="F75" i="24"/>
  <c r="F62" i="24"/>
  <c r="J58" i="24"/>
  <c r="F54" i="24"/>
  <c r="H43" i="24"/>
  <c r="F41" i="24"/>
  <c r="J37" i="24"/>
  <c r="F87" i="25"/>
  <c r="H81" i="25"/>
  <c r="J75" i="25"/>
  <c r="H265" i="24"/>
  <c r="J259" i="24"/>
  <c r="H255" i="24"/>
  <c r="J219" i="24"/>
  <c r="J218" i="24"/>
  <c r="F209" i="24"/>
  <c r="J151" i="24"/>
  <c r="H147" i="24"/>
  <c r="F145" i="24"/>
  <c r="J141" i="24"/>
  <c r="F109" i="24"/>
  <c r="J105" i="24"/>
  <c r="H103" i="24"/>
  <c r="F101" i="24"/>
  <c r="J97" i="24"/>
  <c r="H82" i="24"/>
  <c r="F80" i="24"/>
  <c r="J63" i="24"/>
  <c r="J55" i="24"/>
  <c r="J42" i="24"/>
  <c r="H40" i="24"/>
  <c r="F38" i="24"/>
  <c r="J34" i="24"/>
  <c r="H32" i="24"/>
  <c r="J21" i="24"/>
  <c r="H19" i="24"/>
  <c r="F17" i="24"/>
  <c r="J13" i="24"/>
  <c r="H11" i="24"/>
  <c r="F9" i="24"/>
  <c r="H18" i="25"/>
  <c r="J12" i="25"/>
  <c r="F255" i="24"/>
  <c r="F217" i="24"/>
  <c r="H211" i="24"/>
  <c r="J185" i="24"/>
  <c r="F150" i="24"/>
  <c r="J146" i="24"/>
  <c r="H144" i="24"/>
  <c r="F142" i="24"/>
  <c r="F124" i="24"/>
  <c r="J120" i="24"/>
  <c r="H108" i="24"/>
  <c r="F106" i="24"/>
  <c r="J102" i="24"/>
  <c r="H100" i="24"/>
  <c r="F98" i="24"/>
  <c r="F85" i="24"/>
  <c r="H79" i="24"/>
  <c r="F77" i="24"/>
  <c r="F64" i="24"/>
  <c r="J60" i="24"/>
  <c r="F56" i="24"/>
  <c r="F43" i="24"/>
  <c r="J39" i="24"/>
  <c r="H37" i="24"/>
  <c r="F35" i="24"/>
  <c r="J31" i="24"/>
  <c r="J18" i="24"/>
  <c r="H16" i="24"/>
  <c r="F14" i="24"/>
  <c r="F58" i="25"/>
  <c r="F37" i="25"/>
  <c r="H31" i="25"/>
  <c r="J107" i="24"/>
  <c r="H105" i="24"/>
  <c r="F103" i="24"/>
  <c r="J99" i="24"/>
  <c r="H97" i="24"/>
  <c r="F82" i="24"/>
  <c r="J65" i="24"/>
  <c r="J57" i="24"/>
  <c r="H42" i="24"/>
  <c r="F40" i="24"/>
  <c r="J36" i="24"/>
  <c r="H34" i="24"/>
  <c r="F32" i="24"/>
  <c r="H21" i="24"/>
  <c r="F19" i="24"/>
  <c r="J15" i="24"/>
  <c r="H13" i="24"/>
  <c r="F11" i="24"/>
  <c r="G161" i="22"/>
  <c r="F147" i="22"/>
  <c r="E133" i="22"/>
  <c r="D119" i="22"/>
  <c r="C105" i="22"/>
  <c r="F79" i="25"/>
  <c r="F108" i="24"/>
  <c r="J104" i="24"/>
  <c r="H102" i="24"/>
  <c r="F100" i="24"/>
  <c r="J41" i="24"/>
  <c r="H39" i="24"/>
  <c r="F37" i="24"/>
  <c r="J33" i="24"/>
  <c r="H31" i="24"/>
  <c r="J20" i="24"/>
  <c r="H18" i="24"/>
  <c r="F16" i="24"/>
  <c r="J12" i="24"/>
  <c r="H10" i="24"/>
  <c r="F161" i="22"/>
  <c r="E147" i="22"/>
  <c r="D133" i="22"/>
  <c r="C119" i="22"/>
  <c r="J62" i="25"/>
  <c r="J41" i="25"/>
  <c r="F16" i="25"/>
  <c r="H10" i="25"/>
  <c r="J109" i="24"/>
  <c r="H107" i="24"/>
  <c r="F105" i="24"/>
  <c r="J101" i="24"/>
  <c r="H99" i="24"/>
  <c r="F97" i="24"/>
  <c r="F42" i="24"/>
  <c r="J38" i="24"/>
  <c r="H36" i="24"/>
  <c r="F34" i="24"/>
  <c r="F21" i="24"/>
  <c r="J17" i="24"/>
  <c r="H15" i="24"/>
  <c r="F13" i="24"/>
  <c r="J9" i="24"/>
  <c r="E161" i="22"/>
  <c r="D147" i="22"/>
  <c r="C133" i="22"/>
  <c r="J195" i="24"/>
  <c r="F186" i="24"/>
  <c r="J148" i="24"/>
  <c r="J142" i="24"/>
  <c r="H130" i="24"/>
  <c r="J124" i="24"/>
  <c r="J106" i="24"/>
  <c r="F39" i="24"/>
  <c r="H35" i="24"/>
  <c r="E119" i="22"/>
  <c r="F105" i="22"/>
  <c r="C77" i="22"/>
  <c r="C162" i="21"/>
  <c r="C148" i="21"/>
  <c r="J216" i="24"/>
  <c r="F207" i="24"/>
  <c r="F81" i="24"/>
  <c r="H75" i="24"/>
  <c r="J82" i="24"/>
  <c r="J10" i="24"/>
  <c r="E105" i="22"/>
  <c r="G91" i="22"/>
  <c r="G35" i="22"/>
  <c r="T21" i="22"/>
  <c r="H215" i="24"/>
  <c r="H84" i="24"/>
  <c r="J56" i="24"/>
  <c r="J43" i="24"/>
  <c r="F18" i="24"/>
  <c r="H12" i="24"/>
  <c r="F10" i="24"/>
  <c r="D105" i="22"/>
  <c r="F91" i="22"/>
  <c r="G49" i="22"/>
  <c r="F35" i="22"/>
  <c r="F197" i="24"/>
  <c r="F146" i="24"/>
  <c r="F128" i="24"/>
  <c r="H122" i="24"/>
  <c r="H104" i="24"/>
  <c r="J98" i="24"/>
  <c r="J85" i="24"/>
  <c r="F79" i="24"/>
  <c r="F31" i="24"/>
  <c r="F12" i="24"/>
  <c r="D161" i="22"/>
  <c r="E91" i="22"/>
  <c r="G63" i="22"/>
  <c r="F49" i="22"/>
  <c r="E35" i="22"/>
  <c r="G21" i="22"/>
  <c r="H153" i="24"/>
  <c r="H20" i="24"/>
  <c r="J14" i="24"/>
  <c r="C161" i="22"/>
  <c r="G147" i="22"/>
  <c r="D91" i="22"/>
  <c r="G77" i="22"/>
  <c r="F63" i="22"/>
  <c r="E49" i="22"/>
  <c r="D35" i="22"/>
  <c r="F21" i="22"/>
  <c r="J83" i="25"/>
  <c r="J267" i="24"/>
  <c r="H175" i="24"/>
  <c r="F60" i="24"/>
  <c r="H54" i="24"/>
  <c r="J62" i="24"/>
  <c r="H41" i="24"/>
  <c r="H33" i="24"/>
  <c r="F20" i="24"/>
  <c r="H14" i="24"/>
  <c r="C147" i="22"/>
  <c r="G133" i="22"/>
  <c r="C91" i="22"/>
  <c r="F77" i="22"/>
  <c r="E63" i="22"/>
  <c r="D49" i="22"/>
  <c r="C35" i="22"/>
  <c r="E21" i="22"/>
  <c r="F120" i="24"/>
  <c r="F102" i="24"/>
  <c r="H83" i="24"/>
  <c r="J77" i="24"/>
  <c r="F33" i="24"/>
  <c r="F133" i="22"/>
  <c r="G119" i="22"/>
  <c r="E77" i="22"/>
  <c r="D63" i="22"/>
  <c r="C49" i="22"/>
  <c r="D21" i="22"/>
  <c r="E162" i="21"/>
  <c r="E148" i="21"/>
  <c r="E134" i="21"/>
  <c r="F233" i="24"/>
  <c r="J16" i="24"/>
  <c r="C21" i="22"/>
  <c r="F64" i="21"/>
  <c r="D50" i="21"/>
  <c r="F22" i="21"/>
  <c r="F120" i="21"/>
  <c r="E64" i="21"/>
  <c r="C50" i="21"/>
  <c r="E22" i="21"/>
  <c r="J35" i="24"/>
  <c r="E120" i="21"/>
  <c r="F106" i="21"/>
  <c r="F78" i="21"/>
  <c r="D64" i="21"/>
  <c r="P22" i="21"/>
  <c r="D22" i="21"/>
  <c r="V161" i="19"/>
  <c r="N161" i="19"/>
  <c r="F161" i="19"/>
  <c r="V149" i="19"/>
  <c r="N149" i="19"/>
  <c r="F149" i="19"/>
  <c r="F119" i="22"/>
  <c r="F162" i="21"/>
  <c r="F134" i="21"/>
  <c r="D120" i="21"/>
  <c r="E106" i="21"/>
  <c r="F92" i="21"/>
  <c r="E78" i="21"/>
  <c r="C64" i="21"/>
  <c r="O22" i="21"/>
  <c r="C22" i="21"/>
  <c r="M161" i="19"/>
  <c r="E161" i="19"/>
  <c r="M149" i="19"/>
  <c r="E149" i="19"/>
  <c r="J64" i="24"/>
  <c r="D77" i="22"/>
  <c r="D162" i="21"/>
  <c r="D134" i="21"/>
  <c r="C120" i="21"/>
  <c r="D106" i="21"/>
  <c r="E92" i="21"/>
  <c r="D78" i="21"/>
  <c r="F36" i="21"/>
  <c r="T161" i="19"/>
  <c r="L161" i="19"/>
  <c r="D161" i="19"/>
  <c r="T149" i="19"/>
  <c r="L149" i="19"/>
  <c r="D149" i="19"/>
  <c r="T147" i="19"/>
  <c r="L147" i="19"/>
  <c r="D147" i="19"/>
  <c r="T135" i="19"/>
  <c r="L135" i="19"/>
  <c r="D135" i="19"/>
  <c r="F148" i="21"/>
  <c r="C134" i="21"/>
  <c r="C106" i="21"/>
  <c r="D92" i="21"/>
  <c r="C78" i="21"/>
  <c r="E36" i="21"/>
  <c r="M22" i="21"/>
  <c r="S161" i="19"/>
  <c r="K161" i="19"/>
  <c r="C161" i="19"/>
  <c r="S149" i="19"/>
  <c r="K149" i="19"/>
  <c r="C149" i="19"/>
  <c r="S147" i="19"/>
  <c r="K147" i="19"/>
  <c r="C147" i="19"/>
  <c r="J209" i="24"/>
  <c r="J149" i="24"/>
  <c r="F65" i="24"/>
  <c r="G105" i="22"/>
  <c r="C63" i="22"/>
  <c r="D148" i="21"/>
  <c r="C92" i="21"/>
  <c r="F50" i="21"/>
  <c r="D36" i="21"/>
  <c r="N147" i="19"/>
  <c r="S135" i="19"/>
  <c r="F135" i="19"/>
  <c r="V133" i="19"/>
  <c r="L133" i="19"/>
  <c r="T121" i="19"/>
  <c r="N119" i="19"/>
  <c r="D119" i="19"/>
  <c r="V107" i="19"/>
  <c r="L107" i="19"/>
  <c r="T105" i="19"/>
  <c r="K105" i="19"/>
  <c r="S93" i="19"/>
  <c r="L91" i="19"/>
  <c r="C91" i="19"/>
  <c r="T79" i="19"/>
  <c r="K79" i="19"/>
  <c r="M77" i="19"/>
  <c r="E77" i="19"/>
  <c r="M65" i="19"/>
  <c r="E65" i="19"/>
  <c r="M63" i="19"/>
  <c r="E63" i="19"/>
  <c r="M51" i="19"/>
  <c r="E51" i="19"/>
  <c r="E50" i="21"/>
  <c r="M147" i="19"/>
  <c r="E135" i="19"/>
  <c r="K133" i="19"/>
  <c r="S121" i="19"/>
  <c r="M119" i="19"/>
  <c r="C119" i="19"/>
  <c r="K107" i="19"/>
  <c r="S105" i="19"/>
  <c r="T91" i="19"/>
  <c r="K91" i="19"/>
  <c r="S79" i="19"/>
  <c r="T77" i="19"/>
  <c r="L77" i="19"/>
  <c r="D77" i="19"/>
  <c r="T65" i="19"/>
  <c r="L65" i="19"/>
  <c r="D65" i="19"/>
  <c r="T63" i="19"/>
  <c r="C135" i="19"/>
  <c r="T133" i="19"/>
  <c r="F121" i="19"/>
  <c r="V119" i="19"/>
  <c r="L119" i="19"/>
  <c r="T107" i="19"/>
  <c r="S91" i="19"/>
  <c r="S77" i="19"/>
  <c r="K77" i="19"/>
  <c r="C77" i="19"/>
  <c r="S65" i="19"/>
  <c r="K65" i="19"/>
  <c r="C65" i="19"/>
  <c r="S63" i="19"/>
  <c r="K63" i="19"/>
  <c r="C63" i="19"/>
  <c r="S51" i="19"/>
  <c r="K51" i="19"/>
  <c r="C51" i="19"/>
  <c r="C36" i="21"/>
  <c r="N135" i="19"/>
  <c r="S133" i="19"/>
  <c r="E121" i="19"/>
  <c r="K119" i="19"/>
  <c r="S107" i="19"/>
  <c r="F93" i="19"/>
  <c r="V147" i="19"/>
  <c r="F147" i="19"/>
  <c r="M135" i="19"/>
  <c r="F133" i="19"/>
  <c r="N121" i="19"/>
  <c r="D121" i="19"/>
  <c r="T119" i="19"/>
  <c r="F107" i="19"/>
  <c r="F105" i="19"/>
  <c r="N93" i="19"/>
  <c r="E93" i="19"/>
  <c r="F79" i="19"/>
  <c r="E147" i="19"/>
  <c r="K135" i="19"/>
  <c r="E133" i="19"/>
  <c r="M121" i="19"/>
  <c r="C121" i="19"/>
  <c r="S119" i="19"/>
  <c r="E107" i="19"/>
  <c r="N105" i="19"/>
  <c r="E105" i="19"/>
  <c r="V93" i="19"/>
  <c r="M93" i="19"/>
  <c r="D93" i="19"/>
  <c r="F91" i="19"/>
  <c r="N79" i="19"/>
  <c r="E79" i="19"/>
  <c r="V135" i="19"/>
  <c r="N133" i="19"/>
  <c r="D133" i="19"/>
  <c r="V121" i="19"/>
  <c r="L121" i="19"/>
  <c r="F119" i="19"/>
  <c r="N107" i="19"/>
  <c r="D107" i="19"/>
  <c r="V105" i="19"/>
  <c r="M105" i="19"/>
  <c r="D105" i="19"/>
  <c r="L93" i="19"/>
  <c r="C93" i="19"/>
  <c r="N91" i="19"/>
  <c r="E91" i="19"/>
  <c r="V79" i="19"/>
  <c r="M79" i="19"/>
  <c r="D79" i="19"/>
  <c r="M133" i="19"/>
  <c r="C133" i="19"/>
  <c r="K121" i="19"/>
  <c r="E119" i="19"/>
  <c r="M107" i="19"/>
  <c r="C107" i="19"/>
  <c r="L105" i="19"/>
  <c r="C105" i="19"/>
  <c r="T93" i="19"/>
  <c r="K93" i="19"/>
  <c r="V91" i="19"/>
  <c r="M91" i="19"/>
  <c r="D91" i="19"/>
  <c r="L79" i="19"/>
  <c r="C79" i="19"/>
  <c r="V77" i="19"/>
  <c r="N77" i="19"/>
  <c r="F77" i="19"/>
  <c r="V65" i="19"/>
  <c r="N65" i="19"/>
  <c r="F65" i="19"/>
  <c r="V63" i="19"/>
  <c r="N63" i="19"/>
  <c r="F63" i="19"/>
  <c r="V51" i="19"/>
  <c r="N51" i="19"/>
  <c r="F51" i="19"/>
  <c r="D63" i="19"/>
  <c r="L51" i="19"/>
  <c r="T49" i="19"/>
  <c r="F49" i="19"/>
  <c r="N37" i="19"/>
  <c r="C37" i="19"/>
  <c r="L35" i="19"/>
  <c r="T23" i="19"/>
  <c r="F23" i="19"/>
  <c r="D21" i="19"/>
  <c r="L9" i="19"/>
  <c r="D51" i="19"/>
  <c r="S49" i="19"/>
  <c r="E49" i="19"/>
  <c r="M37" i="19"/>
  <c r="V35" i="19"/>
  <c r="K35" i="19"/>
  <c r="S23" i="19"/>
  <c r="E23" i="19"/>
  <c r="N21" i="19"/>
  <c r="C21" i="19"/>
  <c r="V9" i="19"/>
  <c r="K9" i="19"/>
  <c r="D49" i="19"/>
  <c r="L37" i="19"/>
  <c r="D23" i="19"/>
  <c r="M21" i="19"/>
  <c r="F160" i="18"/>
  <c r="N49" i="19"/>
  <c r="C49" i="19"/>
  <c r="V37" i="19"/>
  <c r="K37" i="19"/>
  <c r="T35" i="19"/>
  <c r="F35" i="19"/>
  <c r="N23" i="19"/>
  <c r="C23" i="19"/>
  <c r="L21" i="19"/>
  <c r="T9" i="19"/>
  <c r="F9" i="19"/>
  <c r="N160" i="18"/>
  <c r="E160" i="18"/>
  <c r="M49" i="19"/>
  <c r="S35" i="19"/>
  <c r="E35" i="19"/>
  <c r="M23" i="19"/>
  <c r="V21" i="19"/>
  <c r="K21" i="19"/>
  <c r="S9" i="19"/>
  <c r="E9" i="19"/>
  <c r="V160" i="18"/>
  <c r="M160" i="18"/>
  <c r="D160" i="18"/>
  <c r="V148" i="18"/>
  <c r="N148" i="18"/>
  <c r="F148" i="18"/>
  <c r="V146" i="18"/>
  <c r="N146" i="18"/>
  <c r="F146" i="18"/>
  <c r="V134" i="18"/>
  <c r="N134" i="18"/>
  <c r="F134" i="18"/>
  <c r="L49" i="19"/>
  <c r="T37" i="19"/>
  <c r="F37" i="19"/>
  <c r="D35" i="19"/>
  <c r="L23" i="19"/>
  <c r="D9" i="19"/>
  <c r="U160" i="18"/>
  <c r="L160" i="18"/>
  <c r="C160" i="18"/>
  <c r="U148" i="18"/>
  <c r="M148" i="18"/>
  <c r="E148" i="18"/>
  <c r="U146" i="18"/>
  <c r="M146" i="18"/>
  <c r="E146" i="18"/>
  <c r="U134" i="18"/>
  <c r="M134" i="18"/>
  <c r="E134" i="18"/>
  <c r="V49" i="19"/>
  <c r="K49" i="19"/>
  <c r="S37" i="19"/>
  <c r="E37" i="19"/>
  <c r="N35" i="19"/>
  <c r="C35" i="19"/>
  <c r="V23" i="19"/>
  <c r="K23" i="19"/>
  <c r="T21" i="19"/>
  <c r="F21" i="19"/>
  <c r="N9" i="19"/>
  <c r="C9" i="19"/>
  <c r="T160" i="18"/>
  <c r="K160" i="18"/>
  <c r="T148" i="18"/>
  <c r="L148" i="18"/>
  <c r="D148" i="18"/>
  <c r="T146" i="18"/>
  <c r="L146" i="18"/>
  <c r="D146" i="18"/>
  <c r="T134" i="18"/>
  <c r="L134" i="18"/>
  <c r="D134" i="18"/>
  <c r="L63" i="19"/>
  <c r="T51" i="19"/>
  <c r="D37" i="19"/>
  <c r="M35" i="19"/>
  <c r="S21" i="19"/>
  <c r="E21" i="19"/>
  <c r="M9" i="19"/>
  <c r="S160" i="18"/>
  <c r="S148" i="18"/>
  <c r="K148" i="18"/>
  <c r="C148" i="18"/>
  <c r="S146" i="18"/>
  <c r="K146" i="18"/>
  <c r="C146" i="18"/>
  <c r="S134" i="18"/>
  <c r="K134" i="18"/>
  <c r="C134" i="18"/>
  <c r="S132" i="18"/>
  <c r="K132" i="18"/>
  <c r="C132" i="18"/>
  <c r="S120" i="18"/>
  <c r="K120" i="18"/>
  <c r="C120" i="18"/>
  <c r="S118" i="18"/>
  <c r="K118" i="18"/>
  <c r="C118" i="18"/>
  <c r="S106" i="18"/>
  <c r="K106" i="18"/>
  <c r="N132" i="18"/>
  <c r="V120" i="18"/>
  <c r="D120" i="18"/>
  <c r="S104" i="18"/>
  <c r="E104" i="18"/>
  <c r="M92" i="18"/>
  <c r="V90" i="18"/>
  <c r="K90" i="18"/>
  <c r="S78" i="18"/>
  <c r="E78" i="18"/>
  <c r="T76" i="18"/>
  <c r="K76" i="18"/>
  <c r="S64" i="18"/>
  <c r="U62" i="18"/>
  <c r="L62" i="18"/>
  <c r="C62" i="18"/>
  <c r="V50" i="18"/>
  <c r="N50" i="18"/>
  <c r="F50" i="18"/>
  <c r="V48" i="18"/>
  <c r="N48" i="18"/>
  <c r="F48" i="18"/>
  <c r="V36" i="18"/>
  <c r="N36" i="18"/>
  <c r="F36" i="18"/>
  <c r="M132" i="18"/>
  <c r="U120" i="18"/>
  <c r="N118" i="18"/>
  <c r="V106" i="18"/>
  <c r="F106" i="18"/>
  <c r="D104" i="18"/>
  <c r="L92" i="18"/>
  <c r="U90" i="18"/>
  <c r="D78" i="18"/>
  <c r="S76" i="18"/>
  <c r="T62" i="18"/>
  <c r="K62" i="18"/>
  <c r="U50" i="18"/>
  <c r="M50" i="18"/>
  <c r="E50" i="18"/>
  <c r="U48" i="18"/>
  <c r="M48" i="18"/>
  <c r="E48" i="18"/>
  <c r="L132" i="18"/>
  <c r="T120" i="18"/>
  <c r="M118" i="18"/>
  <c r="U106" i="18"/>
  <c r="E106" i="18"/>
  <c r="N104" i="18"/>
  <c r="C104" i="18"/>
  <c r="V92" i="18"/>
  <c r="K92" i="18"/>
  <c r="T90" i="18"/>
  <c r="F90" i="18"/>
  <c r="N78" i="18"/>
  <c r="C78" i="18"/>
  <c r="S62" i="18"/>
  <c r="T50" i="18"/>
  <c r="L50" i="18"/>
  <c r="D50" i="18"/>
  <c r="T48" i="18"/>
  <c r="L48" i="18"/>
  <c r="D48" i="18"/>
  <c r="F132" i="18"/>
  <c r="N120" i="18"/>
  <c r="L118" i="18"/>
  <c r="T106" i="18"/>
  <c r="D106" i="18"/>
  <c r="M104" i="18"/>
  <c r="U92" i="18"/>
  <c r="S90" i="18"/>
  <c r="E90" i="18"/>
  <c r="M78" i="18"/>
  <c r="F64" i="18"/>
  <c r="S50" i="18"/>
  <c r="K50" i="18"/>
  <c r="C50" i="18"/>
  <c r="S48" i="18"/>
  <c r="K48" i="18"/>
  <c r="C48" i="18"/>
  <c r="S36" i="18"/>
  <c r="K36" i="18"/>
  <c r="C36" i="18"/>
  <c r="E132" i="18"/>
  <c r="M120" i="18"/>
  <c r="C106" i="18"/>
  <c r="L104" i="18"/>
  <c r="T92" i="18"/>
  <c r="F92" i="18"/>
  <c r="D90" i="18"/>
  <c r="L78" i="18"/>
  <c r="F76" i="18"/>
  <c r="N64" i="18"/>
  <c r="E64" i="18"/>
  <c r="V132" i="18"/>
  <c r="D132" i="18"/>
  <c r="L120" i="18"/>
  <c r="V118" i="18"/>
  <c r="F118" i="18"/>
  <c r="N106" i="18"/>
  <c r="V104" i="18"/>
  <c r="K104" i="18"/>
  <c r="S92" i="18"/>
  <c r="E92" i="18"/>
  <c r="N90" i="18"/>
  <c r="C90" i="18"/>
  <c r="V78" i="18"/>
  <c r="K78" i="18"/>
  <c r="N76" i="18"/>
  <c r="E76" i="18"/>
  <c r="V64" i="18"/>
  <c r="M64" i="18"/>
  <c r="D64" i="18"/>
  <c r="F62" i="18"/>
  <c r="U132" i="18"/>
  <c r="F120" i="18"/>
  <c r="U118" i="18"/>
  <c r="E118" i="18"/>
  <c r="M106" i="18"/>
  <c r="U104" i="18"/>
  <c r="D92" i="18"/>
  <c r="M90" i="18"/>
  <c r="U78" i="18"/>
  <c r="V76" i="18"/>
  <c r="M76" i="18"/>
  <c r="D76" i="18"/>
  <c r="U64" i="18"/>
  <c r="L64" i="18"/>
  <c r="C64" i="18"/>
  <c r="N62" i="18"/>
  <c r="E62" i="18"/>
  <c r="T132" i="18"/>
  <c r="E120" i="18"/>
  <c r="T118" i="18"/>
  <c r="D118" i="18"/>
  <c r="L106" i="18"/>
  <c r="T104" i="18"/>
  <c r="F104" i="18"/>
  <c r="N92" i="18"/>
  <c r="C92" i="18"/>
  <c r="L90" i="18"/>
  <c r="T78" i="18"/>
  <c r="F78" i="18"/>
  <c r="U76" i="18"/>
  <c r="L76" i="18"/>
  <c r="C76" i="18"/>
  <c r="T64" i="18"/>
  <c r="K64" i="18"/>
  <c r="V62" i="18"/>
  <c r="M62" i="18"/>
  <c r="D62" i="18"/>
  <c r="M36" i="18"/>
  <c r="M34" i="18"/>
  <c r="U22" i="18"/>
  <c r="E22" i="18"/>
  <c r="V20" i="18"/>
  <c r="K20" i="18"/>
  <c r="S8" i="18"/>
  <c r="E8" i="18"/>
  <c r="G49" i="17"/>
  <c r="F35" i="17"/>
  <c r="G23" i="17"/>
  <c r="U9" i="17"/>
  <c r="D161" i="16"/>
  <c r="E149" i="16"/>
  <c r="C147" i="16"/>
  <c r="D135" i="16"/>
  <c r="C121" i="16"/>
  <c r="G91" i="16"/>
  <c r="F77" i="16"/>
  <c r="G65" i="16"/>
  <c r="L36" i="18"/>
  <c r="L34" i="18"/>
  <c r="T22" i="18"/>
  <c r="D22" i="18"/>
  <c r="U20" i="18"/>
  <c r="D8" i="18"/>
  <c r="F49" i="17"/>
  <c r="G37" i="17"/>
  <c r="E35" i="17"/>
  <c r="F23" i="17"/>
  <c r="G21" i="17"/>
  <c r="T9" i="17"/>
  <c r="C161" i="16"/>
  <c r="D149" i="16"/>
  <c r="C135" i="16"/>
  <c r="G105" i="16"/>
  <c r="F91" i="16"/>
  <c r="G79" i="16"/>
  <c r="E77" i="16"/>
  <c r="E36" i="18"/>
  <c r="K34" i="18"/>
  <c r="S22" i="18"/>
  <c r="C22" i="18"/>
  <c r="T20" i="18"/>
  <c r="F20" i="18"/>
  <c r="N8" i="18"/>
  <c r="C8" i="18"/>
  <c r="E49" i="17"/>
  <c r="F37" i="17"/>
  <c r="D35" i="17"/>
  <c r="E23" i="17"/>
  <c r="F21" i="17"/>
  <c r="S9" i="17"/>
  <c r="C149" i="16"/>
  <c r="G119" i="16"/>
  <c r="F105" i="16"/>
  <c r="G93" i="16"/>
  <c r="E91" i="16"/>
  <c r="F79" i="16"/>
  <c r="D77" i="16"/>
  <c r="D36" i="18"/>
  <c r="V34" i="18"/>
  <c r="F34" i="18"/>
  <c r="N22" i="18"/>
  <c r="S20" i="18"/>
  <c r="E20" i="18"/>
  <c r="M8" i="18"/>
  <c r="D49" i="17"/>
  <c r="E37" i="17"/>
  <c r="C35" i="17"/>
  <c r="D23" i="17"/>
  <c r="E21" i="17"/>
  <c r="R9" i="17"/>
  <c r="G9" i="17"/>
  <c r="G133" i="16"/>
  <c r="F119" i="16"/>
  <c r="G107" i="16"/>
  <c r="E105" i="16"/>
  <c r="F93" i="16"/>
  <c r="D91" i="16"/>
  <c r="E79" i="16"/>
  <c r="C77" i="16"/>
  <c r="D65" i="16"/>
  <c r="U34" i="18"/>
  <c r="E34" i="18"/>
  <c r="M22" i="18"/>
  <c r="D20" i="18"/>
  <c r="L8" i="18"/>
  <c r="C49" i="17"/>
  <c r="D37" i="17"/>
  <c r="C23" i="17"/>
  <c r="D21" i="17"/>
  <c r="F9" i="17"/>
  <c r="G147" i="16"/>
  <c r="F133" i="16"/>
  <c r="G121" i="16"/>
  <c r="E119" i="16"/>
  <c r="F107" i="16"/>
  <c r="D105" i="16"/>
  <c r="E93" i="16"/>
  <c r="C91" i="16"/>
  <c r="D79" i="16"/>
  <c r="C65" i="16"/>
  <c r="T34" i="18"/>
  <c r="D34" i="18"/>
  <c r="L22" i="18"/>
  <c r="N20" i="18"/>
  <c r="C20" i="18"/>
  <c r="V8" i="18"/>
  <c r="K8" i="18"/>
  <c r="C37" i="17"/>
  <c r="C21" i="17"/>
  <c r="E9" i="17"/>
  <c r="G161" i="16"/>
  <c r="F147" i="16"/>
  <c r="G135" i="16"/>
  <c r="E133" i="16"/>
  <c r="F121" i="16"/>
  <c r="D119" i="16"/>
  <c r="E107" i="16"/>
  <c r="C105" i="16"/>
  <c r="D93" i="16"/>
  <c r="C79" i="16"/>
  <c r="U36" i="18"/>
  <c r="S34" i="18"/>
  <c r="C34" i="18"/>
  <c r="K22" i="18"/>
  <c r="M20" i="18"/>
  <c r="U8" i="18"/>
  <c r="D9" i="17"/>
  <c r="F161" i="16"/>
  <c r="G149" i="16"/>
  <c r="E147" i="16"/>
  <c r="F135" i="16"/>
  <c r="D133" i="16"/>
  <c r="E121" i="16"/>
  <c r="C119" i="16"/>
  <c r="D107" i="16"/>
  <c r="C93" i="16"/>
  <c r="T36" i="18"/>
  <c r="N34" i="18"/>
  <c r="V22" i="18"/>
  <c r="F22" i="18"/>
  <c r="L20" i="18"/>
  <c r="T8" i="18"/>
  <c r="F8" i="18"/>
  <c r="G35" i="17"/>
  <c r="C9" i="17"/>
  <c r="E161" i="16"/>
  <c r="F149" i="16"/>
  <c r="D147" i="16"/>
  <c r="E135" i="16"/>
  <c r="C133" i="16"/>
  <c r="D121" i="16"/>
  <c r="C107" i="16"/>
  <c r="G77" i="16"/>
  <c r="F63" i="16"/>
  <c r="G51" i="16"/>
  <c r="C63" i="16"/>
  <c r="D51" i="16"/>
  <c r="D9" i="16"/>
  <c r="F161" i="15"/>
  <c r="E147" i="15"/>
  <c r="D133" i="15"/>
  <c r="C119" i="15"/>
  <c r="G63" i="15"/>
  <c r="F49" i="15"/>
  <c r="E35" i="15"/>
  <c r="G21" i="15"/>
  <c r="C51" i="16"/>
  <c r="G35" i="16"/>
  <c r="C9" i="16"/>
  <c r="E161" i="15"/>
  <c r="D147" i="15"/>
  <c r="C133" i="15"/>
  <c r="G77" i="15"/>
  <c r="F63" i="15"/>
  <c r="E49" i="15"/>
  <c r="D35" i="15"/>
  <c r="F21" i="15"/>
  <c r="G49" i="16"/>
  <c r="F35" i="16"/>
  <c r="G23" i="16"/>
  <c r="D161" i="15"/>
  <c r="C147" i="15"/>
  <c r="G91" i="15"/>
  <c r="F77" i="15"/>
  <c r="E63" i="15"/>
  <c r="D49" i="15"/>
  <c r="C35" i="15"/>
  <c r="E21" i="15"/>
  <c r="F163" i="14"/>
  <c r="F149" i="14"/>
  <c r="F135" i="14"/>
  <c r="F121" i="14"/>
  <c r="F107" i="14"/>
  <c r="F93" i="14"/>
  <c r="F79" i="14"/>
  <c r="F65" i="14"/>
  <c r="F51" i="14"/>
  <c r="F65" i="16"/>
  <c r="F49" i="16"/>
  <c r="G37" i="16"/>
  <c r="E35" i="16"/>
  <c r="F23" i="16"/>
  <c r="G21" i="16"/>
  <c r="C161" i="15"/>
  <c r="G105" i="15"/>
  <c r="F91" i="15"/>
  <c r="E77" i="15"/>
  <c r="D63" i="15"/>
  <c r="C49" i="15"/>
  <c r="D21" i="15"/>
  <c r="E163" i="14"/>
  <c r="E149" i="14"/>
  <c r="E135" i="14"/>
  <c r="E121" i="14"/>
  <c r="E107" i="14"/>
  <c r="E93" i="14"/>
  <c r="E79" i="14"/>
  <c r="E65" i="14"/>
  <c r="E51" i="14"/>
  <c r="E65" i="16"/>
  <c r="E49" i="16"/>
  <c r="F37" i="16"/>
  <c r="D35" i="16"/>
  <c r="E23" i="16"/>
  <c r="F21" i="16"/>
  <c r="G119" i="15"/>
  <c r="F105" i="15"/>
  <c r="E91" i="15"/>
  <c r="D77" i="15"/>
  <c r="C63" i="15"/>
  <c r="C21" i="15"/>
  <c r="D163" i="14"/>
  <c r="D149" i="14"/>
  <c r="D135" i="14"/>
  <c r="D121" i="14"/>
  <c r="D107" i="14"/>
  <c r="D93" i="14"/>
  <c r="D79" i="14"/>
  <c r="D65" i="14"/>
  <c r="D51" i="14"/>
  <c r="G63" i="16"/>
  <c r="D49" i="16"/>
  <c r="E37" i="16"/>
  <c r="C35" i="16"/>
  <c r="D23" i="16"/>
  <c r="E21" i="16"/>
  <c r="G9" i="16"/>
  <c r="G133" i="15"/>
  <c r="F119" i="15"/>
  <c r="E105" i="15"/>
  <c r="D91" i="15"/>
  <c r="C77" i="15"/>
  <c r="C163" i="14"/>
  <c r="C149" i="14"/>
  <c r="C135" i="14"/>
  <c r="C121" i="14"/>
  <c r="C107" i="14"/>
  <c r="C93" i="14"/>
  <c r="C79" i="14"/>
  <c r="C65" i="14"/>
  <c r="C51" i="14"/>
  <c r="C37" i="14"/>
  <c r="N23" i="14"/>
  <c r="C23" i="14"/>
  <c r="E63" i="16"/>
  <c r="F51" i="16"/>
  <c r="C49" i="16"/>
  <c r="D37" i="16"/>
  <c r="C23" i="16"/>
  <c r="D21" i="16"/>
  <c r="F9" i="16"/>
  <c r="G147" i="15"/>
  <c r="F133" i="15"/>
  <c r="E119" i="15"/>
  <c r="D105" i="15"/>
  <c r="C91" i="15"/>
  <c r="G35" i="15"/>
  <c r="D63" i="16"/>
  <c r="E51" i="16"/>
  <c r="C37" i="16"/>
  <c r="C21" i="16"/>
  <c r="E9" i="16"/>
  <c r="G161" i="15"/>
  <c r="F147" i="15"/>
  <c r="E133" i="15"/>
  <c r="D119" i="15"/>
  <c r="C105" i="15"/>
  <c r="G49" i="15"/>
  <c r="F35" i="15"/>
  <c r="F37" i="14"/>
  <c r="F23" i="14"/>
  <c r="G118" i="13"/>
  <c r="E20" i="13"/>
  <c r="U13" i="12"/>
  <c r="D61" i="11"/>
  <c r="D57" i="11"/>
  <c r="D53" i="11"/>
  <c r="D41" i="11"/>
  <c r="D37" i="11"/>
  <c r="D33" i="11"/>
  <c r="D17" i="11"/>
  <c r="D13" i="11"/>
  <c r="D9" i="11"/>
  <c r="F84" i="10"/>
  <c r="J80" i="10"/>
  <c r="F76" i="10"/>
  <c r="J59" i="10"/>
  <c r="J38" i="10"/>
  <c r="H15" i="10"/>
  <c r="G21" i="9"/>
  <c r="I19" i="9"/>
  <c r="E37" i="14"/>
  <c r="E23" i="14"/>
  <c r="F118" i="13"/>
  <c r="G104" i="13"/>
  <c r="U45" i="12"/>
  <c r="D85" i="11"/>
  <c r="D81" i="11"/>
  <c r="D77" i="11"/>
  <c r="J85" i="10"/>
  <c r="F81" i="10"/>
  <c r="J77" i="10"/>
  <c r="J64" i="10"/>
  <c r="J56" i="10"/>
  <c r="J43" i="10"/>
  <c r="J35" i="10"/>
  <c r="F31" i="10"/>
  <c r="H20" i="10"/>
  <c r="F18" i="10"/>
  <c r="D37" i="14"/>
  <c r="D23" i="14"/>
  <c r="F104" i="13"/>
  <c r="G90" i="13"/>
  <c r="F160" i="13"/>
  <c r="U43" i="12"/>
  <c r="U34" i="12"/>
  <c r="U32" i="12"/>
  <c r="U30" i="12"/>
  <c r="U28" i="12"/>
  <c r="U26" i="12"/>
  <c r="U24" i="12"/>
  <c r="U22" i="12"/>
  <c r="U20" i="12"/>
  <c r="U18" i="12"/>
  <c r="U16" i="12"/>
  <c r="A13" i="12"/>
  <c r="U11" i="12"/>
  <c r="D64" i="11"/>
  <c r="D60" i="11"/>
  <c r="D56" i="11"/>
  <c r="D52" i="11"/>
  <c r="D40" i="11"/>
  <c r="D36" i="11"/>
  <c r="D32" i="11"/>
  <c r="D20" i="11"/>
  <c r="D16" i="11"/>
  <c r="D12" i="11"/>
  <c r="D8" i="11"/>
  <c r="F86" i="10"/>
  <c r="F90" i="13"/>
  <c r="G76" i="13"/>
  <c r="D84" i="11"/>
  <c r="D80" i="11"/>
  <c r="D76" i="11"/>
  <c r="M20" i="9"/>
  <c r="E20" i="9"/>
  <c r="G18" i="9"/>
  <c r="I16" i="9"/>
  <c r="M12" i="9"/>
  <c r="E12" i="9"/>
  <c r="G10" i="9"/>
  <c r="Q23" i="14"/>
  <c r="F76" i="13"/>
  <c r="U55" i="12"/>
  <c r="U39" i="12"/>
  <c r="A11" i="12"/>
  <c r="C55" i="12"/>
  <c r="C53" i="12"/>
  <c r="D63" i="11"/>
  <c r="D59" i="11"/>
  <c r="D55" i="11"/>
  <c r="D39" i="11"/>
  <c r="D35" i="11"/>
  <c r="D31" i="11"/>
  <c r="D19" i="11"/>
  <c r="D15" i="11"/>
  <c r="D11" i="11"/>
  <c r="J84" i="10"/>
  <c r="F80" i="10"/>
  <c r="J76" i="10"/>
  <c r="J63" i="10"/>
  <c r="H61" i="10"/>
  <c r="J55" i="10"/>
  <c r="P23" i="14"/>
  <c r="F62" i="13"/>
  <c r="U53" i="12"/>
  <c r="U37" i="12"/>
  <c r="U12" i="12"/>
  <c r="D83" i="11"/>
  <c r="D79" i="11"/>
  <c r="D75" i="11"/>
  <c r="F85" i="10"/>
  <c r="J81" i="10"/>
  <c r="F77" i="10"/>
  <c r="J60" i="10"/>
  <c r="J39" i="10"/>
  <c r="J31" i="10"/>
  <c r="H16" i="10"/>
  <c r="F14" i="10"/>
  <c r="O23" i="14"/>
  <c r="E62" i="13"/>
  <c r="U51" i="12"/>
  <c r="U35" i="12"/>
  <c r="U33" i="12"/>
  <c r="U31" i="12"/>
  <c r="U29" i="12"/>
  <c r="U27" i="12"/>
  <c r="U25" i="12"/>
  <c r="U23" i="12"/>
  <c r="U21" i="12"/>
  <c r="U19" i="12"/>
  <c r="U17" i="12"/>
  <c r="U15" i="12"/>
  <c r="D62" i="11"/>
  <c r="D58" i="11"/>
  <c r="D54" i="11"/>
  <c r="D42" i="11"/>
  <c r="D38" i="11"/>
  <c r="D34" i="11"/>
  <c r="D30" i="11"/>
  <c r="D18" i="11"/>
  <c r="D14" i="11"/>
  <c r="D10" i="11"/>
  <c r="G132" i="13"/>
  <c r="F20" i="13"/>
  <c r="D86" i="11"/>
  <c r="D82" i="11"/>
  <c r="D78" i="11"/>
  <c r="D74" i="11"/>
  <c r="I20" i="9"/>
  <c r="M16" i="9"/>
  <c r="E16" i="9"/>
  <c r="G14" i="9"/>
  <c r="I12" i="9"/>
  <c r="E160" i="13"/>
  <c r="U49" i="12"/>
  <c r="J86" i="10"/>
  <c r="J65" i="10"/>
  <c r="F32" i="10"/>
  <c r="H21" i="10"/>
  <c r="H19" i="10"/>
  <c r="H17" i="10"/>
  <c r="H11" i="10"/>
  <c r="G20" i="9"/>
  <c r="E18" i="9"/>
  <c r="G16" i="9"/>
  <c r="M15" i="9"/>
  <c r="I14" i="9"/>
  <c r="E13" i="9"/>
  <c r="G11" i="9"/>
  <c r="M10" i="9"/>
  <c r="I9" i="9"/>
  <c r="F285" i="8"/>
  <c r="F284" i="8"/>
  <c r="F283" i="8"/>
  <c r="H279" i="8"/>
  <c r="H278" i="8"/>
  <c r="H277" i="8"/>
  <c r="J273" i="8"/>
  <c r="F259" i="8"/>
  <c r="F258" i="8"/>
  <c r="F257" i="8"/>
  <c r="H253" i="8"/>
  <c r="H252" i="8"/>
  <c r="H251" i="8"/>
  <c r="F236" i="8"/>
  <c r="J232" i="8"/>
  <c r="H230" i="8"/>
  <c r="F218" i="8"/>
  <c r="J214" i="8"/>
  <c r="H212" i="8"/>
  <c r="F210" i="8"/>
  <c r="J196" i="8"/>
  <c r="H194" i="8"/>
  <c r="F192" i="8"/>
  <c r="J188" i="8"/>
  <c r="H186" i="8"/>
  <c r="F170" i="8"/>
  <c r="J166" i="8"/>
  <c r="H164" i="8"/>
  <c r="F152" i="8"/>
  <c r="J148" i="8"/>
  <c r="H146" i="8"/>
  <c r="F144" i="8"/>
  <c r="J130" i="8"/>
  <c r="H128" i="8"/>
  <c r="F126" i="8"/>
  <c r="J122" i="8"/>
  <c r="H120" i="8"/>
  <c r="F108" i="8"/>
  <c r="J104" i="8"/>
  <c r="H102" i="8"/>
  <c r="F100" i="8"/>
  <c r="F87" i="8"/>
  <c r="J83" i="8"/>
  <c r="H81" i="8"/>
  <c r="J75" i="8"/>
  <c r="H60" i="8"/>
  <c r="F58" i="8"/>
  <c r="J41" i="8"/>
  <c r="H39" i="8"/>
  <c r="F37" i="8"/>
  <c r="J33" i="8"/>
  <c r="H31" i="8"/>
  <c r="J20" i="8"/>
  <c r="H18" i="8"/>
  <c r="F16" i="8"/>
  <c r="J12" i="8"/>
  <c r="H10" i="8"/>
  <c r="D160" i="13"/>
  <c r="J82" i="10"/>
  <c r="F65" i="10"/>
  <c r="H59" i="10"/>
  <c r="F19" i="10"/>
  <c r="F17" i="10"/>
  <c r="J15" i="10"/>
  <c r="F11" i="10"/>
  <c r="E11" i="9"/>
  <c r="G9" i="9"/>
  <c r="F281" i="8"/>
  <c r="F280" i="8"/>
  <c r="F279" i="8"/>
  <c r="H275" i="8"/>
  <c r="H274" i="8"/>
  <c r="H273" i="8"/>
  <c r="F255" i="8"/>
  <c r="F254" i="8"/>
  <c r="F253" i="8"/>
  <c r="H235" i="8"/>
  <c r="F233" i="8"/>
  <c r="J229" i="8"/>
  <c r="J219" i="8"/>
  <c r="H217" i="8"/>
  <c r="F215" i="8"/>
  <c r="J211" i="8"/>
  <c r="H209" i="8"/>
  <c r="F207" i="8"/>
  <c r="F197" i="8"/>
  <c r="J193" i="8"/>
  <c r="H191" i="8"/>
  <c r="F189" i="8"/>
  <c r="J185" i="8"/>
  <c r="J175" i="8"/>
  <c r="J174" i="8"/>
  <c r="J173" i="8"/>
  <c r="J172" i="8"/>
  <c r="J171" i="8"/>
  <c r="H169" i="8"/>
  <c r="F167" i="8"/>
  <c r="J163" i="8"/>
  <c r="J153" i="8"/>
  <c r="H151" i="8"/>
  <c r="F149" i="8"/>
  <c r="J145" i="8"/>
  <c r="H143" i="8"/>
  <c r="F141" i="8"/>
  <c r="F131" i="8"/>
  <c r="J127" i="8"/>
  <c r="H125" i="8"/>
  <c r="F123" i="8"/>
  <c r="J119" i="8"/>
  <c r="J109" i="8"/>
  <c r="H107" i="8"/>
  <c r="F105" i="8"/>
  <c r="J101" i="8"/>
  <c r="H99" i="8"/>
  <c r="F97" i="8"/>
  <c r="H86" i="8"/>
  <c r="J80" i="8"/>
  <c r="H78" i="8"/>
  <c r="F76" i="8"/>
  <c r="H65" i="8"/>
  <c r="F63" i="8"/>
  <c r="H57" i="8"/>
  <c r="F55" i="8"/>
  <c r="F42" i="8"/>
  <c r="J38" i="8"/>
  <c r="H36" i="8"/>
  <c r="F34" i="8"/>
  <c r="F21" i="8"/>
  <c r="J17" i="8"/>
  <c r="H15" i="8"/>
  <c r="F13" i="8"/>
  <c r="J9" i="8"/>
  <c r="C160" i="13"/>
  <c r="F82" i="10"/>
  <c r="H76" i="10"/>
  <c r="H12" i="10"/>
  <c r="M21" i="9"/>
  <c r="M18" i="9"/>
  <c r="I17" i="9"/>
  <c r="M13" i="9"/>
  <c r="F277" i="8"/>
  <c r="F276" i="8"/>
  <c r="F275" i="8"/>
  <c r="F251" i="8"/>
  <c r="J216" i="8"/>
  <c r="H214" i="8"/>
  <c r="F212" i="8"/>
  <c r="J208" i="8"/>
  <c r="J150" i="8"/>
  <c r="H148" i="8"/>
  <c r="F146" i="8"/>
  <c r="J142" i="8"/>
  <c r="J106" i="8"/>
  <c r="H104" i="8"/>
  <c r="F102" i="8"/>
  <c r="J98" i="8"/>
  <c r="J85" i="8"/>
  <c r="H83" i="8"/>
  <c r="J77" i="8"/>
  <c r="H75" i="8"/>
  <c r="J43" i="8"/>
  <c r="H41" i="8"/>
  <c r="F39" i="8"/>
  <c r="J35" i="8"/>
  <c r="H33" i="8"/>
  <c r="F31" i="8"/>
  <c r="H20" i="8"/>
  <c r="F18" i="8"/>
  <c r="J14" i="8"/>
  <c r="H12" i="8"/>
  <c r="F10" i="8"/>
  <c r="J61" i="10"/>
  <c r="J53" i="10"/>
  <c r="F42" i="10"/>
  <c r="F15" i="10"/>
  <c r="H9" i="10"/>
  <c r="H14" i="10"/>
  <c r="G19" i="9"/>
  <c r="G17" i="9"/>
  <c r="I15" i="9"/>
  <c r="E14" i="9"/>
  <c r="G12" i="9"/>
  <c r="M11" i="9"/>
  <c r="I10" i="9"/>
  <c r="E9" i="9"/>
  <c r="F273" i="8"/>
  <c r="H219" i="8"/>
  <c r="F217" i="8"/>
  <c r="J213" i="8"/>
  <c r="H211" i="8"/>
  <c r="F209" i="8"/>
  <c r="H153" i="8"/>
  <c r="F151" i="8"/>
  <c r="J147" i="8"/>
  <c r="H145" i="8"/>
  <c r="F143" i="8"/>
  <c r="H109" i="8"/>
  <c r="F107" i="8"/>
  <c r="J103" i="8"/>
  <c r="H101" i="8"/>
  <c r="F99" i="8"/>
  <c r="J82" i="8"/>
  <c r="H80" i="8"/>
  <c r="J40" i="8"/>
  <c r="H38" i="8"/>
  <c r="F36" i="8"/>
  <c r="J32" i="8"/>
  <c r="J19" i="8"/>
  <c r="H17" i="8"/>
  <c r="F15" i="8"/>
  <c r="J11" i="8"/>
  <c r="H9" i="8"/>
  <c r="J78" i="10"/>
  <c r="F83" i="10"/>
  <c r="H55" i="10"/>
  <c r="H53" i="10"/>
  <c r="H65" i="10"/>
  <c r="F9" i="10"/>
  <c r="F21" i="10"/>
  <c r="E19" i="9"/>
  <c r="J263" i="8"/>
  <c r="J262" i="8"/>
  <c r="J261" i="8"/>
  <c r="J218" i="8"/>
  <c r="H216" i="8"/>
  <c r="F214" i="8"/>
  <c r="J210" i="8"/>
  <c r="H208" i="8"/>
  <c r="J152" i="8"/>
  <c r="H150" i="8"/>
  <c r="F148" i="8"/>
  <c r="J144" i="8"/>
  <c r="H142" i="8"/>
  <c r="J108" i="8"/>
  <c r="H106" i="8"/>
  <c r="F104" i="8"/>
  <c r="J100" i="8"/>
  <c r="H98" i="8"/>
  <c r="H85" i="8"/>
  <c r="J79" i="8"/>
  <c r="H77" i="8"/>
  <c r="H43" i="8"/>
  <c r="F41" i="8"/>
  <c r="J37" i="8"/>
  <c r="H35" i="8"/>
  <c r="F33" i="8"/>
  <c r="F20" i="8"/>
  <c r="J16" i="8"/>
  <c r="H14" i="8"/>
  <c r="F12" i="8"/>
  <c r="F78" i="10"/>
  <c r="J42" i="10"/>
  <c r="J40" i="10"/>
  <c r="H13" i="10"/>
  <c r="I21" i="9"/>
  <c r="I18" i="9"/>
  <c r="E17" i="9"/>
  <c r="G15" i="9"/>
  <c r="M14" i="9"/>
  <c r="I13" i="9"/>
  <c r="M9" i="9"/>
  <c r="J285" i="8"/>
  <c r="J284" i="8"/>
  <c r="J283" i="8"/>
  <c r="H263" i="8"/>
  <c r="J259" i="8"/>
  <c r="J258" i="8"/>
  <c r="J257" i="8"/>
  <c r="F219" i="8"/>
  <c r="J215" i="8"/>
  <c r="H213" i="8"/>
  <c r="F211" i="8"/>
  <c r="J207" i="8"/>
  <c r="F153" i="8"/>
  <c r="J149" i="8"/>
  <c r="H147" i="8"/>
  <c r="F145" i="8"/>
  <c r="J141" i="8"/>
  <c r="F109" i="8"/>
  <c r="J105" i="8"/>
  <c r="H103" i="8"/>
  <c r="F101" i="8"/>
  <c r="J97" i="8"/>
  <c r="J84" i="8"/>
  <c r="H82" i="8"/>
  <c r="J76" i="8"/>
  <c r="H53" i="8"/>
  <c r="J42" i="8"/>
  <c r="H40" i="8"/>
  <c r="F38" i="8"/>
  <c r="J34" i="8"/>
  <c r="H32" i="8"/>
  <c r="J21" i="8"/>
  <c r="H19" i="8"/>
  <c r="F17" i="8"/>
  <c r="J13" i="8"/>
  <c r="H11" i="8"/>
  <c r="F9" i="8"/>
  <c r="H63" i="10"/>
  <c r="J57" i="10"/>
  <c r="J36" i="10"/>
  <c r="J34" i="10"/>
  <c r="J32" i="10"/>
  <c r="F10" i="10"/>
  <c r="E15" i="9"/>
  <c r="G13" i="9"/>
  <c r="I11" i="9"/>
  <c r="E10" i="9"/>
  <c r="H285" i="8"/>
  <c r="J281" i="8"/>
  <c r="J280" i="8"/>
  <c r="J279" i="8"/>
  <c r="H218" i="8"/>
  <c r="F216" i="8"/>
  <c r="J212" i="8"/>
  <c r="H210" i="8"/>
  <c r="F208" i="8"/>
  <c r="H152" i="8"/>
  <c r="F150" i="8"/>
  <c r="J146" i="8"/>
  <c r="H144" i="8"/>
  <c r="F142" i="8"/>
  <c r="H108" i="8"/>
  <c r="F106" i="8"/>
  <c r="J102" i="8"/>
  <c r="H100" i="8"/>
  <c r="F98" i="8"/>
  <c r="H79" i="8"/>
  <c r="F43" i="8"/>
  <c r="J39" i="8"/>
  <c r="H37" i="8"/>
  <c r="F35" i="8"/>
  <c r="J31" i="8"/>
  <c r="J18" i="8"/>
  <c r="H16" i="8"/>
  <c r="F14" i="8"/>
  <c r="J10" i="8"/>
  <c r="F40" i="10"/>
  <c r="F38" i="10"/>
  <c r="F36" i="10"/>
  <c r="E21" i="9"/>
  <c r="M19" i="9"/>
  <c r="M17" i="9"/>
  <c r="J107" i="8"/>
  <c r="H105" i="8"/>
  <c r="F103" i="8"/>
  <c r="J99" i="8"/>
  <c r="H97" i="8"/>
  <c r="H42" i="8"/>
  <c r="F40" i="8"/>
  <c r="J36" i="8"/>
  <c r="H34" i="8"/>
  <c r="F32" i="8"/>
  <c r="H21" i="8"/>
  <c r="F19" i="8"/>
  <c r="J15" i="8"/>
  <c r="H13" i="8"/>
  <c r="F11" i="8"/>
  <c r="G17" i="2"/>
  <c r="F263" i="8"/>
  <c r="J81" i="8"/>
  <c r="J62" i="8"/>
  <c r="H84" i="10"/>
  <c r="H84" i="8"/>
  <c r="H62" i="8"/>
  <c r="J13" i="10"/>
  <c r="F79" i="8"/>
  <c r="F60" i="8"/>
  <c r="H42" i="10"/>
  <c r="H241" i="8"/>
  <c r="F57" i="10"/>
  <c r="G18" i="2"/>
  <c r="F10" i="39" l="1"/>
  <c r="F11" i="38"/>
  <c r="F14" i="39"/>
  <c r="F8" i="38"/>
  <c r="F12" i="38"/>
  <c r="I17" i="2"/>
  <c r="N14" i="2"/>
  <c r="M14" i="2"/>
  <c r="L14" i="2"/>
  <c r="K14" i="2"/>
  <c r="J14" i="2"/>
  <c r="N72" i="2"/>
  <c r="M72" i="2"/>
  <c r="L72" i="2"/>
  <c r="K72" i="2"/>
  <c r="J72" i="2"/>
  <c r="G187" i="3"/>
  <c r="F42" i="2"/>
  <c r="M49" i="5"/>
  <c r="L49" i="5"/>
  <c r="K49" i="5"/>
  <c r="J49" i="5"/>
  <c r="I49" i="5"/>
  <c r="G42" i="2"/>
  <c r="J171" i="3"/>
  <c r="N171" i="3"/>
  <c r="M171" i="3"/>
  <c r="L171" i="3"/>
  <c r="K171" i="3"/>
  <c r="E43" i="2"/>
  <c r="N49" i="2"/>
  <c r="M49" i="2"/>
  <c r="L49" i="2"/>
  <c r="K49" i="2"/>
  <c r="J49" i="2"/>
  <c r="N11" i="3"/>
  <c r="M11" i="3"/>
  <c r="L11" i="3"/>
  <c r="K11" i="3"/>
  <c r="J11" i="3"/>
  <c r="M42" i="3"/>
  <c r="L42" i="3"/>
  <c r="K42" i="3"/>
  <c r="J42" i="3"/>
  <c r="L62" i="3"/>
  <c r="K62" i="3"/>
  <c r="N62" i="3"/>
  <c r="M62" i="3"/>
  <c r="J62" i="3"/>
  <c r="N86" i="3"/>
  <c r="M86" i="3"/>
  <c r="L86" i="3"/>
  <c r="K86" i="3"/>
  <c r="J86" i="3"/>
  <c r="N87" i="3"/>
  <c r="M87" i="3"/>
  <c r="L87" i="3"/>
  <c r="K87" i="3"/>
  <c r="J87" i="3"/>
  <c r="L88" i="3"/>
  <c r="K88" i="3"/>
  <c r="N88" i="3"/>
  <c r="M88" i="3"/>
  <c r="J88" i="3"/>
  <c r="I113" i="3"/>
  <c r="N102" i="3"/>
  <c r="M102" i="3"/>
  <c r="L102" i="3"/>
  <c r="K102" i="3"/>
  <c r="J102" i="3"/>
  <c r="I114" i="3"/>
  <c r="N103" i="3"/>
  <c r="M103" i="3"/>
  <c r="L103" i="3"/>
  <c r="K103" i="3"/>
  <c r="J103" i="3"/>
  <c r="L104" i="3"/>
  <c r="K104" i="3"/>
  <c r="N104" i="3"/>
  <c r="M104" i="3"/>
  <c r="J104" i="3"/>
  <c r="I115" i="3"/>
  <c r="E123" i="3"/>
  <c r="L135" i="3"/>
  <c r="K135" i="3"/>
  <c r="N135" i="3"/>
  <c r="M135" i="3"/>
  <c r="J135" i="3"/>
  <c r="F195" i="3"/>
  <c r="W23" i="5"/>
  <c r="V23" i="5"/>
  <c r="U23" i="5"/>
  <c r="T23" i="5"/>
  <c r="S23" i="5"/>
  <c r="J51" i="6"/>
  <c r="I51" i="6"/>
  <c r="M51" i="6"/>
  <c r="L51" i="6"/>
  <c r="K51" i="6"/>
  <c r="M15" i="2"/>
  <c r="N15" i="2"/>
  <c r="I18" i="2"/>
  <c r="L15" i="2"/>
  <c r="K15" i="2"/>
  <c r="J15" i="2"/>
  <c r="N22" i="2"/>
  <c r="M22" i="2"/>
  <c r="L22" i="2"/>
  <c r="K22" i="2"/>
  <c r="J22" i="2"/>
  <c r="M35" i="2"/>
  <c r="N35" i="2"/>
  <c r="L35" i="2"/>
  <c r="K35" i="2"/>
  <c r="J35" i="2"/>
  <c r="I42" i="2"/>
  <c r="N39" i="2"/>
  <c r="L39" i="2"/>
  <c r="K39" i="2"/>
  <c r="J39" i="2"/>
  <c r="M39" i="2"/>
  <c r="G43" i="2"/>
  <c r="G67" i="2"/>
  <c r="N8" i="3"/>
  <c r="M8" i="3"/>
  <c r="L8" i="3"/>
  <c r="K8" i="3"/>
  <c r="J8" i="3"/>
  <c r="N12" i="3"/>
  <c r="M12" i="3"/>
  <c r="L12" i="3"/>
  <c r="K12" i="3"/>
  <c r="J12" i="3"/>
  <c r="N16" i="3"/>
  <c r="M16" i="3"/>
  <c r="L16" i="3"/>
  <c r="K16" i="3"/>
  <c r="J16" i="3"/>
  <c r="N20" i="3"/>
  <c r="M20" i="3"/>
  <c r="L20" i="3"/>
  <c r="K20" i="3"/>
  <c r="J20" i="3"/>
  <c r="N24" i="3"/>
  <c r="M24" i="3"/>
  <c r="L24" i="3"/>
  <c r="K24" i="3"/>
  <c r="J24" i="3"/>
  <c r="N28" i="3"/>
  <c r="M28" i="3"/>
  <c r="L28" i="3"/>
  <c r="K28" i="3"/>
  <c r="J28" i="3"/>
  <c r="N32" i="3"/>
  <c r="M32" i="3"/>
  <c r="L32" i="3"/>
  <c r="K32" i="3"/>
  <c r="J32" i="3"/>
  <c r="K55" i="3"/>
  <c r="J55" i="3"/>
  <c r="M55" i="3"/>
  <c r="L55" i="3"/>
  <c r="M61" i="3"/>
  <c r="L61" i="3"/>
  <c r="K61" i="3"/>
  <c r="J61" i="3"/>
  <c r="F123" i="3"/>
  <c r="J141" i="3"/>
  <c r="N141" i="3"/>
  <c r="M141" i="3"/>
  <c r="L141" i="3"/>
  <c r="K141" i="3"/>
  <c r="E186" i="3"/>
  <c r="N216" i="3"/>
  <c r="M216" i="3"/>
  <c r="L216" i="3"/>
  <c r="K216" i="3"/>
  <c r="J216" i="3"/>
  <c r="W20" i="5"/>
  <c r="V20" i="5"/>
  <c r="U20" i="5"/>
  <c r="T20" i="5"/>
  <c r="S20" i="5"/>
  <c r="W52" i="5"/>
  <c r="V52" i="5"/>
  <c r="U52" i="5"/>
  <c r="T52" i="5"/>
  <c r="S52" i="5"/>
  <c r="M170" i="8"/>
  <c r="L170" i="8"/>
  <c r="N11" i="2"/>
  <c r="L11" i="2"/>
  <c r="K11" i="2"/>
  <c r="J11" i="2"/>
  <c r="M11" i="2"/>
  <c r="H43" i="2"/>
  <c r="L54" i="3"/>
  <c r="K54" i="3"/>
  <c r="M54" i="3"/>
  <c r="J54" i="3"/>
  <c r="M60" i="3"/>
  <c r="L60" i="3"/>
  <c r="K60" i="3"/>
  <c r="J60" i="3"/>
  <c r="N72" i="3"/>
  <c r="M72" i="3"/>
  <c r="L72" i="3"/>
  <c r="K72" i="3"/>
  <c r="J72" i="3"/>
  <c r="N82" i="3"/>
  <c r="M82" i="3"/>
  <c r="L82" i="3"/>
  <c r="K82" i="3"/>
  <c r="J82" i="3"/>
  <c r="N83" i="3"/>
  <c r="M83" i="3"/>
  <c r="L83" i="3"/>
  <c r="K83" i="3"/>
  <c r="J83" i="3"/>
  <c r="L84" i="3"/>
  <c r="K84" i="3"/>
  <c r="N84" i="3"/>
  <c r="M84" i="3"/>
  <c r="J84" i="3"/>
  <c r="N98" i="3"/>
  <c r="M98" i="3"/>
  <c r="L98" i="3"/>
  <c r="K98" i="3"/>
  <c r="J98" i="3"/>
  <c r="N99" i="3"/>
  <c r="M99" i="3"/>
  <c r="L99" i="3"/>
  <c r="K99" i="3"/>
  <c r="J99" i="3"/>
  <c r="L100" i="3"/>
  <c r="K100" i="3"/>
  <c r="N100" i="3"/>
  <c r="M100" i="3"/>
  <c r="J100" i="3"/>
  <c r="E119" i="3"/>
  <c r="E120" i="3"/>
  <c r="E121" i="3"/>
  <c r="G122" i="3"/>
  <c r="G123" i="3"/>
  <c r="J145" i="3"/>
  <c r="N145" i="3"/>
  <c r="M145" i="3"/>
  <c r="L145" i="3"/>
  <c r="K145" i="3"/>
  <c r="H195" i="3"/>
  <c r="F186" i="3"/>
  <c r="E190" i="3"/>
  <c r="H193" i="3"/>
  <c r="W31" i="5"/>
  <c r="V31" i="5"/>
  <c r="U31" i="5"/>
  <c r="T31" i="5"/>
  <c r="S31" i="5"/>
  <c r="I13" i="6"/>
  <c r="M13" i="6"/>
  <c r="L13" i="6"/>
  <c r="K13" i="6"/>
  <c r="J13" i="6"/>
  <c r="M12" i="2"/>
  <c r="K12" i="2"/>
  <c r="L12" i="2"/>
  <c r="J12" i="2"/>
  <c r="N12" i="2"/>
  <c r="M16" i="2"/>
  <c r="L16" i="2"/>
  <c r="K16" i="2"/>
  <c r="J16" i="2"/>
  <c r="L23" i="2"/>
  <c r="K23" i="2"/>
  <c r="J23" i="2"/>
  <c r="N23" i="2"/>
  <c r="M23" i="2"/>
  <c r="L32" i="2"/>
  <c r="K32" i="2"/>
  <c r="J32" i="2"/>
  <c r="N32" i="2"/>
  <c r="M32" i="2"/>
  <c r="L47" i="2"/>
  <c r="K47" i="2"/>
  <c r="J47" i="2"/>
  <c r="N47" i="2"/>
  <c r="M47" i="2"/>
  <c r="L60" i="2"/>
  <c r="K60" i="2"/>
  <c r="J60" i="2"/>
  <c r="N60" i="2"/>
  <c r="M60" i="2"/>
  <c r="G68" i="2"/>
  <c r="M13" i="3"/>
  <c r="L13" i="3"/>
  <c r="K13" i="3"/>
  <c r="J13" i="3"/>
  <c r="N13" i="3"/>
  <c r="M21" i="3"/>
  <c r="L21" i="3"/>
  <c r="K21" i="3"/>
  <c r="J21" i="3"/>
  <c r="N21" i="3"/>
  <c r="M29" i="3"/>
  <c r="L29" i="3"/>
  <c r="K29" i="3"/>
  <c r="J29" i="3"/>
  <c r="N29" i="3"/>
  <c r="M33" i="3"/>
  <c r="L33" i="3"/>
  <c r="K33" i="3"/>
  <c r="J33" i="3"/>
  <c r="N33" i="3"/>
  <c r="K47" i="3"/>
  <c r="J47" i="3"/>
  <c r="M47" i="3"/>
  <c r="L47" i="3"/>
  <c r="M53" i="3"/>
  <c r="L53" i="3"/>
  <c r="K53" i="3"/>
  <c r="J53" i="3"/>
  <c r="M59" i="3"/>
  <c r="L59" i="3"/>
  <c r="K59" i="3"/>
  <c r="J59" i="3"/>
  <c r="F119" i="3"/>
  <c r="F120" i="3"/>
  <c r="F121" i="3"/>
  <c r="H122" i="3"/>
  <c r="H123" i="3"/>
  <c r="E189" i="3"/>
  <c r="F190" i="3"/>
  <c r="E194" i="3"/>
  <c r="W28" i="5"/>
  <c r="V28" i="5"/>
  <c r="U28" i="5"/>
  <c r="T28" i="5"/>
  <c r="S28" i="5"/>
  <c r="W8" i="6"/>
  <c r="V8" i="6"/>
  <c r="U8" i="6"/>
  <c r="T8" i="6"/>
  <c r="S8" i="6"/>
  <c r="M42" i="10"/>
  <c r="L42" i="10"/>
  <c r="L8" i="2"/>
  <c r="K8" i="2"/>
  <c r="J8" i="2"/>
  <c r="N8" i="2"/>
  <c r="M8" i="2"/>
  <c r="L36" i="2"/>
  <c r="J36" i="2"/>
  <c r="N36" i="2"/>
  <c r="M36" i="2"/>
  <c r="K36" i="2"/>
  <c r="K40" i="2"/>
  <c r="L40" i="2"/>
  <c r="J40" i="2"/>
  <c r="N40" i="2"/>
  <c r="I43" i="2"/>
  <c r="M40" i="2"/>
  <c r="M9" i="3"/>
  <c r="L9" i="3"/>
  <c r="K9" i="3"/>
  <c r="J9" i="3"/>
  <c r="N9" i="3"/>
  <c r="M17" i="3"/>
  <c r="L17" i="3"/>
  <c r="K17" i="3"/>
  <c r="J17" i="3"/>
  <c r="N17" i="3"/>
  <c r="M25" i="3"/>
  <c r="L25" i="3"/>
  <c r="K25" i="3"/>
  <c r="J25" i="3"/>
  <c r="N25" i="3"/>
  <c r="N34" i="3"/>
  <c r="L34" i="3"/>
  <c r="K34" i="3"/>
  <c r="J34" i="3"/>
  <c r="M34" i="3"/>
  <c r="L37" i="3"/>
  <c r="K37" i="3"/>
  <c r="J37" i="3"/>
  <c r="N37" i="3"/>
  <c r="M37" i="3"/>
  <c r="N38" i="3"/>
  <c r="M38" i="3"/>
  <c r="L38" i="3"/>
  <c r="K38" i="3"/>
  <c r="J38" i="3"/>
  <c r="L39" i="3"/>
  <c r="K39" i="3"/>
  <c r="N39" i="3"/>
  <c r="M39" i="3"/>
  <c r="J39" i="3"/>
  <c r="L46" i="3"/>
  <c r="K46" i="3"/>
  <c r="M46" i="3"/>
  <c r="J46" i="3"/>
  <c r="M52" i="3"/>
  <c r="L52" i="3"/>
  <c r="K52" i="3"/>
  <c r="J52" i="3"/>
  <c r="L58" i="3"/>
  <c r="K58" i="3"/>
  <c r="J58" i="3"/>
  <c r="M58" i="3"/>
  <c r="L68" i="3"/>
  <c r="K68" i="3"/>
  <c r="J68" i="3"/>
  <c r="N68" i="3"/>
  <c r="M68" i="3"/>
  <c r="N69" i="3"/>
  <c r="M69" i="3"/>
  <c r="L69" i="3"/>
  <c r="K69" i="3"/>
  <c r="J69" i="3"/>
  <c r="L70" i="3"/>
  <c r="K70" i="3"/>
  <c r="N70" i="3"/>
  <c r="M70" i="3"/>
  <c r="J70" i="3"/>
  <c r="L80" i="3"/>
  <c r="K80" i="3"/>
  <c r="N80" i="3"/>
  <c r="M80" i="3"/>
  <c r="J80" i="3"/>
  <c r="L94" i="3"/>
  <c r="K94" i="3"/>
  <c r="J94" i="3"/>
  <c r="N94" i="3"/>
  <c r="M94" i="3"/>
  <c r="N95" i="3"/>
  <c r="M95" i="3"/>
  <c r="L95" i="3"/>
  <c r="K95" i="3"/>
  <c r="J95" i="3"/>
  <c r="L96" i="3"/>
  <c r="K96" i="3"/>
  <c r="N96" i="3"/>
  <c r="M96" i="3"/>
  <c r="J96" i="3"/>
  <c r="E115" i="3"/>
  <c r="E116" i="3"/>
  <c r="E117" i="3"/>
  <c r="G118" i="3"/>
  <c r="G119" i="3"/>
  <c r="G120" i="3"/>
  <c r="I121" i="3"/>
  <c r="L110" i="3"/>
  <c r="K110" i="3"/>
  <c r="J110" i="3"/>
  <c r="N110" i="3"/>
  <c r="M110" i="3"/>
  <c r="I122" i="3"/>
  <c r="N111" i="3"/>
  <c r="M111" i="3"/>
  <c r="L111" i="3"/>
  <c r="K111" i="3"/>
  <c r="J111" i="3"/>
  <c r="L112" i="3"/>
  <c r="K112" i="3"/>
  <c r="N112" i="3"/>
  <c r="I123" i="3"/>
  <c r="M112" i="3"/>
  <c r="J112" i="3"/>
  <c r="F189" i="3"/>
  <c r="F194" i="3"/>
  <c r="W39" i="5"/>
  <c r="V39" i="5"/>
  <c r="U39" i="5"/>
  <c r="T39" i="5"/>
  <c r="S39" i="5"/>
  <c r="J9" i="2"/>
  <c r="M9" i="2"/>
  <c r="N9" i="2"/>
  <c r="L9" i="2"/>
  <c r="K9" i="2"/>
  <c r="J37" i="2"/>
  <c r="N37" i="2"/>
  <c r="M37" i="2"/>
  <c r="L37" i="2"/>
  <c r="K37" i="2"/>
  <c r="E42" i="2"/>
  <c r="J41" i="2"/>
  <c r="M41" i="2"/>
  <c r="L41" i="2"/>
  <c r="K41" i="2"/>
  <c r="J48" i="2"/>
  <c r="N48" i="2"/>
  <c r="M48" i="2"/>
  <c r="L48" i="2"/>
  <c r="K48" i="2"/>
  <c r="K57" i="2"/>
  <c r="J57" i="2"/>
  <c r="N57" i="2"/>
  <c r="M57" i="2"/>
  <c r="L57" i="2"/>
  <c r="K10" i="3"/>
  <c r="J10" i="3"/>
  <c r="N10" i="3"/>
  <c r="M10" i="3"/>
  <c r="L10" i="3"/>
  <c r="K14" i="3"/>
  <c r="J14" i="3"/>
  <c r="N14" i="3"/>
  <c r="M14" i="3"/>
  <c r="L14" i="3"/>
  <c r="K18" i="3"/>
  <c r="J18" i="3"/>
  <c r="N18" i="3"/>
  <c r="M18" i="3"/>
  <c r="L18" i="3"/>
  <c r="K22" i="3"/>
  <c r="J22" i="3"/>
  <c r="N22" i="3"/>
  <c r="M22" i="3"/>
  <c r="L22" i="3"/>
  <c r="K26" i="3"/>
  <c r="J26" i="3"/>
  <c r="N26" i="3"/>
  <c r="M26" i="3"/>
  <c r="L26" i="3"/>
  <c r="K30" i="3"/>
  <c r="J30" i="3"/>
  <c r="N30" i="3"/>
  <c r="M30" i="3"/>
  <c r="L30" i="3"/>
  <c r="L35" i="3"/>
  <c r="K35" i="3"/>
  <c r="J35" i="3"/>
  <c r="N35" i="3"/>
  <c r="M35" i="3"/>
  <c r="M45" i="3"/>
  <c r="L45" i="3"/>
  <c r="K45" i="3"/>
  <c r="J45" i="3"/>
  <c r="K51" i="3"/>
  <c r="J51" i="3"/>
  <c r="M51" i="3"/>
  <c r="L51" i="3"/>
  <c r="F115" i="3"/>
  <c r="F116" i="3"/>
  <c r="F117" i="3"/>
  <c r="H118" i="3"/>
  <c r="H119" i="3"/>
  <c r="H120" i="3"/>
  <c r="N139" i="3"/>
  <c r="L139" i="3"/>
  <c r="K139" i="3"/>
  <c r="M139" i="3"/>
  <c r="J139" i="3"/>
  <c r="E188" i="3"/>
  <c r="E192" i="3"/>
  <c r="N208" i="3"/>
  <c r="M208" i="3"/>
  <c r="L208" i="3"/>
  <c r="K208" i="3"/>
  <c r="J208" i="3"/>
  <c r="V46" i="5"/>
  <c r="U46" i="5"/>
  <c r="T46" i="5"/>
  <c r="S46" i="5"/>
  <c r="W46" i="5"/>
  <c r="W12" i="5"/>
  <c r="V12" i="5"/>
  <c r="U12" i="5"/>
  <c r="T12" i="5"/>
  <c r="S12" i="5"/>
  <c r="W36" i="5"/>
  <c r="V36" i="5"/>
  <c r="U36" i="5"/>
  <c r="T36" i="5"/>
  <c r="S36" i="5"/>
  <c r="M64" i="8"/>
  <c r="L64" i="8"/>
  <c r="N7" i="2"/>
  <c r="M7" i="2"/>
  <c r="K7" i="2"/>
  <c r="L7" i="2"/>
  <c r="J7" i="2"/>
  <c r="K13" i="2"/>
  <c r="J13" i="2"/>
  <c r="N13" i="2"/>
  <c r="M13" i="2"/>
  <c r="L13" i="2"/>
  <c r="J33" i="2"/>
  <c r="N33" i="2"/>
  <c r="M33" i="2"/>
  <c r="L33" i="2"/>
  <c r="K33" i="2"/>
  <c r="M44" i="3"/>
  <c r="J44" i="3"/>
  <c r="L44" i="3"/>
  <c r="K44" i="3"/>
  <c r="J50" i="3"/>
  <c r="M50" i="3"/>
  <c r="L50" i="3"/>
  <c r="K50" i="3"/>
  <c r="J64" i="3"/>
  <c r="N64" i="3"/>
  <c r="M64" i="3"/>
  <c r="L64" i="3"/>
  <c r="K64" i="3"/>
  <c r="N65" i="3"/>
  <c r="M65" i="3"/>
  <c r="J65" i="3"/>
  <c r="L65" i="3"/>
  <c r="K65" i="3"/>
  <c r="L66" i="3"/>
  <c r="K66" i="3"/>
  <c r="J66" i="3"/>
  <c r="N66" i="3"/>
  <c r="M66" i="3"/>
  <c r="J90" i="3"/>
  <c r="N90" i="3"/>
  <c r="M90" i="3"/>
  <c r="L90" i="3"/>
  <c r="K90" i="3"/>
  <c r="N91" i="3"/>
  <c r="M91" i="3"/>
  <c r="J91" i="3"/>
  <c r="L91" i="3"/>
  <c r="K91" i="3"/>
  <c r="L92" i="3"/>
  <c r="K92" i="3"/>
  <c r="J92" i="3"/>
  <c r="N92" i="3"/>
  <c r="M92" i="3"/>
  <c r="E113" i="3"/>
  <c r="G114" i="3"/>
  <c r="G115" i="3"/>
  <c r="G116" i="3"/>
  <c r="J106" i="3"/>
  <c r="I117" i="3"/>
  <c r="N106" i="3"/>
  <c r="M106" i="3"/>
  <c r="L106" i="3"/>
  <c r="K106" i="3"/>
  <c r="N107" i="3"/>
  <c r="M107" i="3"/>
  <c r="J107" i="3"/>
  <c r="I118" i="3"/>
  <c r="L107" i="3"/>
  <c r="K107" i="3"/>
  <c r="L108" i="3"/>
  <c r="K108" i="3"/>
  <c r="J108" i="3"/>
  <c r="I119" i="3"/>
  <c r="N108" i="3"/>
  <c r="M108" i="3"/>
  <c r="J137" i="3"/>
  <c r="N137" i="3"/>
  <c r="M137" i="3"/>
  <c r="L137" i="3"/>
  <c r="K137" i="3"/>
  <c r="N138" i="3"/>
  <c r="M138" i="3"/>
  <c r="J138" i="3"/>
  <c r="L138" i="3"/>
  <c r="K138" i="3"/>
  <c r="N143" i="3"/>
  <c r="L143" i="3"/>
  <c r="K143" i="3"/>
  <c r="J143" i="3"/>
  <c r="M143" i="3"/>
  <c r="H189" i="3"/>
  <c r="W9" i="5"/>
  <c r="V9" i="5"/>
  <c r="U9" i="5"/>
  <c r="T9" i="5"/>
  <c r="S9" i="5"/>
  <c r="W47" i="5"/>
  <c r="V47" i="5"/>
  <c r="U47" i="5"/>
  <c r="T47" i="5"/>
  <c r="S47" i="5"/>
  <c r="S11" i="6"/>
  <c r="W11" i="6"/>
  <c r="V11" i="6"/>
  <c r="U11" i="6"/>
  <c r="T11" i="6"/>
  <c r="J24" i="2"/>
  <c r="N24" i="2"/>
  <c r="M24" i="2"/>
  <c r="L24" i="2"/>
  <c r="K24" i="2"/>
  <c r="N34" i="2"/>
  <c r="M34" i="2"/>
  <c r="L34" i="2"/>
  <c r="K34" i="2"/>
  <c r="J34" i="2"/>
  <c r="N38" i="2"/>
  <c r="M38" i="2"/>
  <c r="L38" i="2"/>
  <c r="K38" i="2"/>
  <c r="J38" i="2"/>
  <c r="N7" i="3"/>
  <c r="M7" i="3"/>
  <c r="L7" i="3"/>
  <c r="K7" i="3"/>
  <c r="J7" i="3"/>
  <c r="N15" i="3"/>
  <c r="M15" i="3"/>
  <c r="L15" i="3"/>
  <c r="K15" i="3"/>
  <c r="J15" i="3"/>
  <c r="N19" i="3"/>
  <c r="M19" i="3"/>
  <c r="L19" i="3"/>
  <c r="K19" i="3"/>
  <c r="J19" i="3"/>
  <c r="N23" i="3"/>
  <c r="M23" i="3"/>
  <c r="L23" i="3"/>
  <c r="K23" i="3"/>
  <c r="J23" i="3"/>
  <c r="N27" i="3"/>
  <c r="M27" i="3"/>
  <c r="L27" i="3"/>
  <c r="K27" i="3"/>
  <c r="J27" i="3"/>
  <c r="N31" i="3"/>
  <c r="M31" i="3"/>
  <c r="L31" i="3"/>
  <c r="K31" i="3"/>
  <c r="J31" i="3"/>
  <c r="M43" i="3"/>
  <c r="L43" i="3"/>
  <c r="K43" i="3"/>
  <c r="J43" i="3"/>
  <c r="F113" i="3"/>
  <c r="H114" i="3"/>
  <c r="H115" i="3"/>
  <c r="H116" i="3"/>
  <c r="N142" i="3"/>
  <c r="M142" i="3"/>
  <c r="L142" i="3"/>
  <c r="K142" i="3"/>
  <c r="J142" i="3"/>
  <c r="E195" i="3"/>
  <c r="H188" i="3"/>
  <c r="N212" i="3"/>
  <c r="M212" i="3"/>
  <c r="L212" i="3"/>
  <c r="K212" i="3"/>
  <c r="J212" i="3"/>
  <c r="W44" i="5"/>
  <c r="V44" i="5"/>
  <c r="U44" i="5"/>
  <c r="T44" i="5"/>
  <c r="S44" i="5"/>
  <c r="T49" i="6"/>
  <c r="S49" i="6"/>
  <c r="W49" i="6"/>
  <c r="V49" i="6"/>
  <c r="U49" i="6"/>
  <c r="J36" i="3"/>
  <c r="L36" i="3"/>
  <c r="K36" i="3"/>
  <c r="N36" i="3"/>
  <c r="M36" i="3"/>
  <c r="J40" i="3"/>
  <c r="M40" i="3"/>
  <c r="L40" i="3"/>
  <c r="K40" i="3"/>
  <c r="J48" i="3"/>
  <c r="M48" i="3"/>
  <c r="L48" i="3"/>
  <c r="K48" i="3"/>
  <c r="J56" i="3"/>
  <c r="M56" i="3"/>
  <c r="L56" i="3"/>
  <c r="K56" i="3"/>
  <c r="J63" i="3"/>
  <c r="N63" i="3"/>
  <c r="M63" i="3"/>
  <c r="L63" i="3"/>
  <c r="K63" i="3"/>
  <c r="J67" i="3"/>
  <c r="L67" i="3"/>
  <c r="K67" i="3"/>
  <c r="N67" i="3"/>
  <c r="M67" i="3"/>
  <c r="J71" i="3"/>
  <c r="N71" i="3"/>
  <c r="M71" i="3"/>
  <c r="L71" i="3"/>
  <c r="K71" i="3"/>
  <c r="J81" i="3"/>
  <c r="N81" i="3"/>
  <c r="M81" i="3"/>
  <c r="L81" i="3"/>
  <c r="K81" i="3"/>
  <c r="J85" i="3"/>
  <c r="N85" i="3"/>
  <c r="M85" i="3"/>
  <c r="L85" i="3"/>
  <c r="K85" i="3"/>
  <c r="J89" i="3"/>
  <c r="N89" i="3"/>
  <c r="M89" i="3"/>
  <c r="L89" i="3"/>
  <c r="K89" i="3"/>
  <c r="J93" i="3"/>
  <c r="L93" i="3"/>
  <c r="K93" i="3"/>
  <c r="N93" i="3"/>
  <c r="M93" i="3"/>
  <c r="J97" i="3"/>
  <c r="N97" i="3"/>
  <c r="M97" i="3"/>
  <c r="L97" i="3"/>
  <c r="K97" i="3"/>
  <c r="J101" i="3"/>
  <c r="N101" i="3"/>
  <c r="M101" i="3"/>
  <c r="L101" i="3"/>
  <c r="K101" i="3"/>
  <c r="G113" i="3"/>
  <c r="E114" i="3"/>
  <c r="J105" i="3"/>
  <c r="I116" i="3"/>
  <c r="N105" i="3"/>
  <c r="M105" i="3"/>
  <c r="L105" i="3"/>
  <c r="K105" i="3"/>
  <c r="G117" i="3"/>
  <c r="E118" i="3"/>
  <c r="J109" i="3"/>
  <c r="L109" i="3"/>
  <c r="K109" i="3"/>
  <c r="I120" i="3"/>
  <c r="N109" i="3"/>
  <c r="M109" i="3"/>
  <c r="G121" i="3"/>
  <c r="E122" i="3"/>
  <c r="J136" i="3"/>
  <c r="N136" i="3"/>
  <c r="M136" i="3"/>
  <c r="L136" i="3"/>
  <c r="K136" i="3"/>
  <c r="L140" i="3"/>
  <c r="J140" i="3"/>
  <c r="N140" i="3"/>
  <c r="M140" i="3"/>
  <c r="K140" i="3"/>
  <c r="L144" i="3"/>
  <c r="J144" i="3"/>
  <c r="N144" i="3"/>
  <c r="M144" i="3"/>
  <c r="K144" i="3"/>
  <c r="N209" i="3"/>
  <c r="M209" i="3"/>
  <c r="L209" i="3"/>
  <c r="K209" i="3"/>
  <c r="J209" i="3"/>
  <c r="N213" i="3"/>
  <c r="M213" i="3"/>
  <c r="L213" i="3"/>
  <c r="K213" i="3"/>
  <c r="J213" i="3"/>
  <c r="N217" i="3"/>
  <c r="M217" i="3"/>
  <c r="L217" i="3"/>
  <c r="K217" i="3"/>
  <c r="J217" i="3"/>
  <c r="M9" i="8"/>
  <c r="L9" i="8"/>
  <c r="M17" i="8"/>
  <c r="L17" i="8"/>
  <c r="M38" i="8"/>
  <c r="L38" i="8"/>
  <c r="M101" i="8"/>
  <c r="L101" i="8"/>
  <c r="P15" i="9"/>
  <c r="O15" i="9"/>
  <c r="L17" i="10"/>
  <c r="M17" i="10"/>
  <c r="M41" i="3"/>
  <c r="L41" i="3"/>
  <c r="K41" i="3"/>
  <c r="J41" i="3"/>
  <c r="M49" i="3"/>
  <c r="L49" i="3"/>
  <c r="K49" i="3"/>
  <c r="J49" i="3"/>
  <c r="K57" i="3"/>
  <c r="J57" i="3"/>
  <c r="M57" i="3"/>
  <c r="L57" i="3"/>
  <c r="H113" i="3"/>
  <c r="F114" i="3"/>
  <c r="H117" i="3"/>
  <c r="F118" i="3"/>
  <c r="H121" i="3"/>
  <c r="F122" i="3"/>
  <c r="M12" i="8"/>
  <c r="L12" i="8"/>
  <c r="M20" i="8"/>
  <c r="L20" i="8"/>
  <c r="M33" i="8"/>
  <c r="L33" i="8"/>
  <c r="M41" i="8"/>
  <c r="L41" i="8"/>
  <c r="M104" i="8"/>
  <c r="L104" i="8"/>
  <c r="M148" i="8"/>
  <c r="L148" i="8"/>
  <c r="M214" i="8"/>
  <c r="L214" i="8"/>
  <c r="L273" i="8"/>
  <c r="M273" i="8"/>
  <c r="M274" i="8"/>
  <c r="L274" i="8"/>
  <c r="M275" i="8"/>
  <c r="L275" i="8"/>
  <c r="S13" i="9"/>
  <c r="R13" i="9"/>
  <c r="P19" i="9"/>
  <c r="O19" i="9"/>
  <c r="M80" i="10"/>
  <c r="L80" i="10"/>
  <c r="T55" i="12"/>
  <c r="V55" i="12"/>
  <c r="S55" i="12"/>
  <c r="E196" i="3"/>
  <c r="L210" i="3"/>
  <c r="K210" i="3"/>
  <c r="J210" i="3"/>
  <c r="N210" i="3"/>
  <c r="M210" i="3"/>
  <c r="L214" i="3"/>
  <c r="K214" i="3"/>
  <c r="J214" i="3"/>
  <c r="N214" i="3"/>
  <c r="M214" i="3"/>
  <c r="L218" i="3"/>
  <c r="K218" i="3"/>
  <c r="J218" i="3"/>
  <c r="M218" i="3"/>
  <c r="N218" i="3"/>
  <c r="U8" i="5"/>
  <c r="T8" i="5"/>
  <c r="S8" i="5"/>
  <c r="W8" i="5"/>
  <c r="V8" i="5"/>
  <c r="U16" i="5"/>
  <c r="T16" i="5"/>
  <c r="S16" i="5"/>
  <c r="W16" i="5"/>
  <c r="V16" i="5"/>
  <c r="U19" i="5"/>
  <c r="T19" i="5"/>
  <c r="S19" i="5"/>
  <c r="W19" i="5"/>
  <c r="V19" i="5"/>
  <c r="U27" i="5"/>
  <c r="T27" i="5"/>
  <c r="S27" i="5"/>
  <c r="W27" i="5"/>
  <c r="V27" i="5"/>
  <c r="U35" i="5"/>
  <c r="T35" i="5"/>
  <c r="S35" i="5"/>
  <c r="W35" i="5"/>
  <c r="V35" i="5"/>
  <c r="U43" i="5"/>
  <c r="T43" i="5"/>
  <c r="S43" i="5"/>
  <c r="W43" i="5"/>
  <c r="V43" i="5"/>
  <c r="U51" i="5"/>
  <c r="T51" i="5"/>
  <c r="S51" i="5"/>
  <c r="W51" i="5"/>
  <c r="V51" i="5"/>
  <c r="K9" i="6"/>
  <c r="J9" i="6"/>
  <c r="I9" i="6"/>
  <c r="M9" i="6"/>
  <c r="L9" i="6"/>
  <c r="M15" i="8"/>
  <c r="L15" i="8"/>
  <c r="M36" i="8"/>
  <c r="L36" i="8"/>
  <c r="M99" i="8"/>
  <c r="L99" i="8"/>
  <c r="M107" i="8"/>
  <c r="L107" i="8"/>
  <c r="M143" i="8"/>
  <c r="L143" i="8"/>
  <c r="M151" i="8"/>
  <c r="L151" i="8"/>
  <c r="M209" i="8"/>
  <c r="L209" i="8"/>
  <c r="M217" i="8"/>
  <c r="L217" i="8"/>
  <c r="L251" i="8"/>
  <c r="M251" i="8"/>
  <c r="M252" i="8"/>
  <c r="L252" i="8"/>
  <c r="M253" i="8"/>
  <c r="L253" i="8"/>
  <c r="L277" i="8"/>
  <c r="M277" i="8"/>
  <c r="M278" i="8"/>
  <c r="L278" i="8"/>
  <c r="M279" i="8"/>
  <c r="L279" i="8"/>
  <c r="P12" i="9"/>
  <c r="O12" i="9"/>
  <c r="O17" i="9"/>
  <c r="P17" i="9"/>
  <c r="M63" i="10"/>
  <c r="L63" i="10"/>
  <c r="H48" i="12"/>
  <c r="J48" i="12"/>
  <c r="I48" i="12"/>
  <c r="M48" i="12"/>
  <c r="L48" i="12"/>
  <c r="K48" i="12"/>
  <c r="F188" i="3"/>
  <c r="F192" i="3"/>
  <c r="F196" i="3"/>
  <c r="T13" i="5"/>
  <c r="S13" i="5"/>
  <c r="W13" i="5"/>
  <c r="V13" i="5"/>
  <c r="U13" i="5"/>
  <c r="T24" i="5"/>
  <c r="S24" i="5"/>
  <c r="W24" i="5"/>
  <c r="V24" i="5"/>
  <c r="U24" i="5"/>
  <c r="T32" i="5"/>
  <c r="S32" i="5"/>
  <c r="W32" i="5"/>
  <c r="V32" i="5"/>
  <c r="U32" i="5"/>
  <c r="T40" i="5"/>
  <c r="S40" i="5"/>
  <c r="W40" i="5"/>
  <c r="V40" i="5"/>
  <c r="U40" i="5"/>
  <c r="T48" i="5"/>
  <c r="S48" i="5"/>
  <c r="W48" i="5"/>
  <c r="V48" i="5"/>
  <c r="U48" i="5"/>
  <c r="M10" i="8"/>
  <c r="L10" i="8"/>
  <c r="M18" i="8"/>
  <c r="L18" i="8"/>
  <c r="M31" i="8"/>
  <c r="L31" i="8"/>
  <c r="M39" i="8"/>
  <c r="L39" i="8"/>
  <c r="M102" i="8"/>
  <c r="L102" i="8"/>
  <c r="M146" i="8"/>
  <c r="L146" i="8"/>
  <c r="M212" i="8"/>
  <c r="L212" i="8"/>
  <c r="L255" i="8"/>
  <c r="M255" i="8"/>
  <c r="M256" i="8"/>
  <c r="L256" i="8"/>
  <c r="M257" i="8"/>
  <c r="L257" i="8"/>
  <c r="L281" i="8"/>
  <c r="M281" i="8"/>
  <c r="M282" i="8"/>
  <c r="L282" i="8"/>
  <c r="M283" i="8"/>
  <c r="L283" i="8"/>
  <c r="R10" i="9"/>
  <c r="S10" i="9"/>
  <c r="E193" i="3"/>
  <c r="J211" i="3"/>
  <c r="N211" i="3"/>
  <c r="M211" i="3"/>
  <c r="L211" i="3"/>
  <c r="K211" i="3"/>
  <c r="J215" i="3"/>
  <c r="N215" i="3"/>
  <c r="M215" i="3"/>
  <c r="K215" i="3"/>
  <c r="L215" i="3"/>
  <c r="S10" i="5"/>
  <c r="W10" i="5"/>
  <c r="V10" i="5"/>
  <c r="U10" i="5"/>
  <c r="T10" i="5"/>
  <c r="S21" i="5"/>
  <c r="W21" i="5"/>
  <c r="V21" i="5"/>
  <c r="U21" i="5"/>
  <c r="T21" i="5"/>
  <c r="S29" i="5"/>
  <c r="W29" i="5"/>
  <c r="V29" i="5"/>
  <c r="U29" i="5"/>
  <c r="T29" i="5"/>
  <c r="S37" i="5"/>
  <c r="W37" i="5"/>
  <c r="V37" i="5"/>
  <c r="U37" i="5"/>
  <c r="T37" i="5"/>
  <c r="S45" i="5"/>
  <c r="W45" i="5"/>
  <c r="V45" i="5"/>
  <c r="U45" i="5"/>
  <c r="T45" i="5"/>
  <c r="K11" i="6"/>
  <c r="I11" i="6"/>
  <c r="M11" i="6"/>
  <c r="L11" i="6"/>
  <c r="J11" i="6"/>
  <c r="K22" i="6"/>
  <c r="J22" i="6"/>
  <c r="I22" i="6"/>
  <c r="M22" i="6"/>
  <c r="L22" i="6"/>
  <c r="M13" i="8"/>
  <c r="L13" i="8"/>
  <c r="M34" i="8"/>
  <c r="L34" i="8"/>
  <c r="M42" i="8"/>
  <c r="L42" i="8"/>
  <c r="M97" i="8"/>
  <c r="L97" i="8"/>
  <c r="M105" i="8"/>
  <c r="L105" i="8"/>
  <c r="M141" i="8"/>
  <c r="L141" i="8"/>
  <c r="M149" i="8"/>
  <c r="L149" i="8"/>
  <c r="M207" i="8"/>
  <c r="L207" i="8"/>
  <c r="M215" i="8"/>
  <c r="L215" i="8"/>
  <c r="L259" i="8"/>
  <c r="M259" i="8"/>
  <c r="M260" i="8"/>
  <c r="L260" i="8"/>
  <c r="M261" i="8"/>
  <c r="L261" i="8"/>
  <c r="O9" i="9"/>
  <c r="P9" i="9"/>
  <c r="S12" i="9"/>
  <c r="R12" i="9"/>
  <c r="S17" i="9"/>
  <c r="R17" i="9"/>
  <c r="O20" i="9"/>
  <c r="P20" i="9"/>
  <c r="M13" i="10"/>
  <c r="L13" i="10"/>
  <c r="M55" i="10"/>
  <c r="L55" i="10"/>
  <c r="M84" i="10"/>
  <c r="L84" i="10"/>
  <c r="H192" i="3"/>
  <c r="F193" i="3"/>
  <c r="H196" i="3"/>
  <c r="W7" i="5"/>
  <c r="V7" i="5"/>
  <c r="U7" i="5"/>
  <c r="T7" i="5"/>
  <c r="S7" i="5"/>
  <c r="W15" i="5"/>
  <c r="V15" i="5"/>
  <c r="U15" i="5"/>
  <c r="T15" i="5"/>
  <c r="S15" i="5"/>
  <c r="W18" i="5"/>
  <c r="V18" i="5"/>
  <c r="U18" i="5"/>
  <c r="T18" i="5"/>
  <c r="S18" i="5"/>
  <c r="W26" i="5"/>
  <c r="V26" i="5"/>
  <c r="U26" i="5"/>
  <c r="T26" i="5"/>
  <c r="S26" i="5"/>
  <c r="W34" i="5"/>
  <c r="V34" i="5"/>
  <c r="U34" i="5"/>
  <c r="T34" i="5"/>
  <c r="S34" i="5"/>
  <c r="W42" i="5"/>
  <c r="V42" i="5"/>
  <c r="U42" i="5"/>
  <c r="T42" i="5"/>
  <c r="S42" i="5"/>
  <c r="W50" i="5"/>
  <c r="V50" i="5"/>
  <c r="U50" i="5"/>
  <c r="T50" i="5"/>
  <c r="S50" i="5"/>
  <c r="M8" i="6"/>
  <c r="L8" i="6"/>
  <c r="K8" i="6"/>
  <c r="J8" i="6"/>
  <c r="I8" i="6"/>
  <c r="J16" i="6"/>
  <c r="M16" i="6"/>
  <c r="L16" i="6"/>
  <c r="K16" i="6"/>
  <c r="I16" i="6"/>
  <c r="M16" i="8"/>
  <c r="L16" i="8"/>
  <c r="M37" i="8"/>
  <c r="L37" i="8"/>
  <c r="M100" i="8"/>
  <c r="L100" i="8"/>
  <c r="M108" i="8"/>
  <c r="L108" i="8"/>
  <c r="M144" i="8"/>
  <c r="L144" i="8"/>
  <c r="M152" i="8"/>
  <c r="L152" i="8"/>
  <c r="M210" i="8"/>
  <c r="L210" i="8"/>
  <c r="M218" i="8"/>
  <c r="L218" i="8"/>
  <c r="P11" i="9"/>
  <c r="O11" i="9"/>
  <c r="P16" i="9"/>
  <c r="O16" i="9"/>
  <c r="S20" i="9"/>
  <c r="R20" i="9"/>
  <c r="X15" i="13"/>
  <c r="Z15" i="13"/>
  <c r="Y15" i="13"/>
  <c r="AA15" i="13"/>
  <c r="W15" i="13"/>
  <c r="S22" i="6"/>
  <c r="W22" i="6"/>
  <c r="V22" i="6"/>
  <c r="U22" i="6"/>
  <c r="T22" i="6"/>
  <c r="I24" i="6"/>
  <c r="M24" i="6"/>
  <c r="L24" i="6"/>
  <c r="K24" i="6"/>
  <c r="J24" i="6"/>
  <c r="S30" i="6"/>
  <c r="W30" i="6"/>
  <c r="V30" i="6"/>
  <c r="U30" i="6"/>
  <c r="T30" i="6"/>
  <c r="I32" i="6"/>
  <c r="M32" i="6"/>
  <c r="L32" i="6"/>
  <c r="K32" i="6"/>
  <c r="J32" i="6"/>
  <c r="S38" i="6"/>
  <c r="W38" i="6"/>
  <c r="V38" i="6"/>
  <c r="U38" i="6"/>
  <c r="T38" i="6"/>
  <c r="I40" i="6"/>
  <c r="M40" i="6"/>
  <c r="L40" i="6"/>
  <c r="K40" i="6"/>
  <c r="J40" i="6"/>
  <c r="S46" i="6"/>
  <c r="W46" i="6"/>
  <c r="V46" i="6"/>
  <c r="U46" i="6"/>
  <c r="T46" i="6"/>
  <c r="I48" i="6"/>
  <c r="M48" i="6"/>
  <c r="L48" i="6"/>
  <c r="K48" i="6"/>
  <c r="J48" i="6"/>
  <c r="L11" i="8"/>
  <c r="M11" i="8"/>
  <c r="L19" i="8"/>
  <c r="M19" i="8"/>
  <c r="L32" i="8"/>
  <c r="M32" i="8"/>
  <c r="L40" i="8"/>
  <c r="M40" i="8"/>
  <c r="L53" i="8"/>
  <c r="M53" i="8"/>
  <c r="L61" i="8"/>
  <c r="M61" i="8"/>
  <c r="L82" i="8"/>
  <c r="M82" i="8"/>
  <c r="L103" i="8"/>
  <c r="M103" i="8"/>
  <c r="L121" i="8"/>
  <c r="M121" i="8"/>
  <c r="L129" i="8"/>
  <c r="M129" i="8"/>
  <c r="L147" i="8"/>
  <c r="M147" i="8"/>
  <c r="L165" i="8"/>
  <c r="M165" i="8"/>
  <c r="L187" i="8"/>
  <c r="M187" i="8"/>
  <c r="L195" i="8"/>
  <c r="M195" i="8"/>
  <c r="L213" i="8"/>
  <c r="M213" i="8"/>
  <c r="L231" i="8"/>
  <c r="M231" i="8"/>
  <c r="S9" i="9"/>
  <c r="R9" i="9"/>
  <c r="R14" i="9"/>
  <c r="S14" i="9"/>
  <c r="L9" i="10"/>
  <c r="M9" i="10"/>
  <c r="M76" i="10"/>
  <c r="L76" i="10"/>
  <c r="M10" i="6"/>
  <c r="L10" i="6"/>
  <c r="K10" i="6"/>
  <c r="J10" i="6"/>
  <c r="I10" i="6"/>
  <c r="W16" i="6"/>
  <c r="V16" i="6"/>
  <c r="U16" i="6"/>
  <c r="T16" i="6"/>
  <c r="S16" i="6"/>
  <c r="W19" i="6"/>
  <c r="V19" i="6"/>
  <c r="U19" i="6"/>
  <c r="T19" i="6"/>
  <c r="S19" i="6"/>
  <c r="M21" i="6"/>
  <c r="L21" i="6"/>
  <c r="K21" i="6"/>
  <c r="J21" i="6"/>
  <c r="I21" i="6"/>
  <c r="W27" i="6"/>
  <c r="V27" i="6"/>
  <c r="U27" i="6"/>
  <c r="T27" i="6"/>
  <c r="S27" i="6"/>
  <c r="M29" i="6"/>
  <c r="L29" i="6"/>
  <c r="K29" i="6"/>
  <c r="J29" i="6"/>
  <c r="I29" i="6"/>
  <c r="W35" i="6"/>
  <c r="V35" i="6"/>
  <c r="U35" i="6"/>
  <c r="T35" i="6"/>
  <c r="S35" i="6"/>
  <c r="M37" i="6"/>
  <c r="L37" i="6"/>
  <c r="K37" i="6"/>
  <c r="J37" i="6"/>
  <c r="I37" i="6"/>
  <c r="W43" i="6"/>
  <c r="V43" i="6"/>
  <c r="U43" i="6"/>
  <c r="T43" i="6"/>
  <c r="S43" i="6"/>
  <c r="M45" i="6"/>
  <c r="L45" i="6"/>
  <c r="K45" i="6"/>
  <c r="J45" i="6"/>
  <c r="I45" i="6"/>
  <c r="W51" i="6"/>
  <c r="V51" i="6"/>
  <c r="U51" i="6"/>
  <c r="T51" i="6"/>
  <c r="S51" i="6"/>
  <c r="M14" i="8"/>
  <c r="L14" i="8"/>
  <c r="M35" i="8"/>
  <c r="L35" i="8"/>
  <c r="M77" i="8"/>
  <c r="L77" i="8"/>
  <c r="M85" i="8"/>
  <c r="L85" i="8"/>
  <c r="M98" i="8"/>
  <c r="L98" i="8"/>
  <c r="M106" i="8"/>
  <c r="L106" i="8"/>
  <c r="M124" i="8"/>
  <c r="L124" i="8"/>
  <c r="M142" i="8"/>
  <c r="L142" i="8"/>
  <c r="M150" i="8"/>
  <c r="L150" i="8"/>
  <c r="M168" i="8"/>
  <c r="L168" i="8"/>
  <c r="M190" i="8"/>
  <c r="L190" i="8"/>
  <c r="M208" i="8"/>
  <c r="L208" i="8"/>
  <c r="M216" i="8"/>
  <c r="L216" i="8"/>
  <c r="M234" i="8"/>
  <c r="L234" i="8"/>
  <c r="O13" i="9"/>
  <c r="P13" i="9"/>
  <c r="S16" i="9"/>
  <c r="R16" i="9"/>
  <c r="L15" i="10"/>
  <c r="M15" i="10"/>
  <c r="M59" i="10"/>
  <c r="L59" i="10"/>
  <c r="S11" i="9"/>
  <c r="R11" i="9"/>
  <c r="P14" i="9"/>
  <c r="O14" i="9"/>
  <c r="S19" i="9"/>
  <c r="R19" i="9"/>
  <c r="I9" i="13"/>
  <c r="K9" i="13"/>
  <c r="J9" i="13"/>
  <c r="M9" i="13"/>
  <c r="L9" i="13"/>
  <c r="M19" i="13"/>
  <c r="L19" i="13"/>
  <c r="K19" i="13"/>
  <c r="J19" i="13"/>
  <c r="I19" i="13"/>
  <c r="K41" i="13"/>
  <c r="M41" i="13"/>
  <c r="L41" i="13"/>
  <c r="J41" i="13"/>
  <c r="I41" i="13"/>
  <c r="L64" i="13"/>
  <c r="M64" i="13"/>
  <c r="K64" i="13"/>
  <c r="J64" i="13"/>
  <c r="I64" i="13"/>
  <c r="I65" i="13"/>
  <c r="K65" i="13"/>
  <c r="J65" i="13"/>
  <c r="M65" i="13"/>
  <c r="L65" i="13"/>
  <c r="M86" i="13"/>
  <c r="L86" i="13"/>
  <c r="K86" i="13"/>
  <c r="J86" i="13"/>
  <c r="I86" i="13"/>
  <c r="J87" i="13"/>
  <c r="L87" i="13"/>
  <c r="K87" i="13"/>
  <c r="M87" i="13"/>
  <c r="I87" i="13"/>
  <c r="K110" i="13"/>
  <c r="M110" i="13"/>
  <c r="L110" i="13"/>
  <c r="H118" i="13"/>
  <c r="J110" i="13"/>
  <c r="I110" i="13"/>
  <c r="I134" i="13"/>
  <c r="K134" i="13"/>
  <c r="J134" i="13"/>
  <c r="M134" i="13"/>
  <c r="L134" i="13"/>
  <c r="M155" i="13"/>
  <c r="L155" i="13"/>
  <c r="K155" i="13"/>
  <c r="J155" i="13"/>
  <c r="I155" i="13"/>
  <c r="J156" i="13"/>
  <c r="L156" i="13"/>
  <c r="K156" i="13"/>
  <c r="M156" i="13"/>
  <c r="I156" i="13"/>
  <c r="S11" i="14"/>
  <c r="U11" i="14"/>
  <c r="T11" i="14"/>
  <c r="H14" i="14"/>
  <c r="J14" i="14"/>
  <c r="I14" i="14"/>
  <c r="H15" i="14"/>
  <c r="J15" i="14"/>
  <c r="I15" i="14"/>
  <c r="G23" i="14"/>
  <c r="H16" i="14"/>
  <c r="J16" i="14"/>
  <c r="I16" i="14"/>
  <c r="H17" i="14"/>
  <c r="J17" i="14"/>
  <c r="I17" i="14"/>
  <c r="H18" i="14"/>
  <c r="J18" i="14"/>
  <c r="I18" i="14"/>
  <c r="H19" i="14"/>
  <c r="J19" i="14"/>
  <c r="I19" i="14"/>
  <c r="H20" i="14"/>
  <c r="J20" i="14"/>
  <c r="I20" i="14"/>
  <c r="H21" i="14"/>
  <c r="J21" i="14"/>
  <c r="I21" i="14"/>
  <c r="H22" i="14"/>
  <c r="J22" i="14"/>
  <c r="I22" i="14"/>
  <c r="H25" i="14"/>
  <c r="J25" i="14"/>
  <c r="I25" i="14"/>
  <c r="H27" i="14"/>
  <c r="J27" i="14"/>
  <c r="I27" i="14"/>
  <c r="H29" i="14"/>
  <c r="G37" i="14"/>
  <c r="J29" i="14"/>
  <c r="I29" i="14"/>
  <c r="H31" i="14"/>
  <c r="J31" i="14"/>
  <c r="I31" i="14"/>
  <c r="AA19" i="15"/>
  <c r="Z19" i="15"/>
  <c r="Y19" i="15"/>
  <c r="X19" i="15"/>
  <c r="W19" i="15"/>
  <c r="M12" i="12"/>
  <c r="L12" i="12"/>
  <c r="K12" i="12"/>
  <c r="J12" i="12"/>
  <c r="I12" i="12"/>
  <c r="H12" i="12"/>
  <c r="V13" i="12"/>
  <c r="T13" i="12"/>
  <c r="S13" i="12"/>
  <c r="M15" i="13"/>
  <c r="L15" i="13"/>
  <c r="K15" i="13"/>
  <c r="J15" i="13"/>
  <c r="I15" i="13"/>
  <c r="K32" i="13"/>
  <c r="M32" i="13"/>
  <c r="L32" i="13"/>
  <c r="J32" i="13"/>
  <c r="I32" i="13"/>
  <c r="L55" i="13"/>
  <c r="M55" i="13"/>
  <c r="K55" i="13"/>
  <c r="J55" i="13"/>
  <c r="I55" i="13"/>
  <c r="I56" i="13"/>
  <c r="K56" i="13"/>
  <c r="J56" i="13"/>
  <c r="M56" i="13"/>
  <c r="L56" i="13"/>
  <c r="M78" i="13"/>
  <c r="L78" i="13"/>
  <c r="K78" i="13"/>
  <c r="J78" i="13"/>
  <c r="I78" i="13"/>
  <c r="J79" i="13"/>
  <c r="L79" i="13"/>
  <c r="K79" i="13"/>
  <c r="M79" i="13"/>
  <c r="I79" i="13"/>
  <c r="K101" i="13"/>
  <c r="M101" i="13"/>
  <c r="L101" i="13"/>
  <c r="J101" i="13"/>
  <c r="I101" i="13"/>
  <c r="L124" i="13"/>
  <c r="M124" i="13"/>
  <c r="K124" i="13"/>
  <c r="J124" i="13"/>
  <c r="I124" i="13"/>
  <c r="H132" i="13"/>
  <c r="I125" i="13"/>
  <c r="K125" i="13"/>
  <c r="J125" i="13"/>
  <c r="M125" i="13"/>
  <c r="L125" i="13"/>
  <c r="J148" i="13"/>
  <c r="L148" i="13"/>
  <c r="K148" i="13"/>
  <c r="M148" i="13"/>
  <c r="I148" i="13"/>
  <c r="H34" i="14"/>
  <c r="J34" i="14"/>
  <c r="I34" i="14"/>
  <c r="M54" i="10"/>
  <c r="L54" i="10"/>
  <c r="M62" i="10"/>
  <c r="L62" i="10"/>
  <c r="M11" i="13"/>
  <c r="L11" i="13"/>
  <c r="K11" i="13"/>
  <c r="J11" i="13"/>
  <c r="I11" i="13"/>
  <c r="K24" i="13"/>
  <c r="M24" i="13"/>
  <c r="L24" i="13"/>
  <c r="J24" i="13"/>
  <c r="I24" i="13"/>
  <c r="L46" i="13"/>
  <c r="M46" i="13"/>
  <c r="K46" i="13"/>
  <c r="J46" i="13"/>
  <c r="I46" i="13"/>
  <c r="I47" i="13"/>
  <c r="K47" i="13"/>
  <c r="J47" i="13"/>
  <c r="M47" i="13"/>
  <c r="L47" i="13"/>
  <c r="M69" i="13"/>
  <c r="L69" i="13"/>
  <c r="K69" i="13"/>
  <c r="J69" i="13"/>
  <c r="I69" i="13"/>
  <c r="J70" i="13"/>
  <c r="L70" i="13"/>
  <c r="K70" i="13"/>
  <c r="M70" i="13"/>
  <c r="I70" i="13"/>
  <c r="K93" i="13"/>
  <c r="M93" i="13"/>
  <c r="L93" i="13"/>
  <c r="J93" i="13"/>
  <c r="I93" i="13"/>
  <c r="L115" i="13"/>
  <c r="M115" i="13"/>
  <c r="K115" i="13"/>
  <c r="J115" i="13"/>
  <c r="I115" i="13"/>
  <c r="I116" i="13"/>
  <c r="K116" i="13"/>
  <c r="J116" i="13"/>
  <c r="M116" i="13"/>
  <c r="L116" i="13"/>
  <c r="M138" i="13"/>
  <c r="L138" i="13"/>
  <c r="K138" i="13"/>
  <c r="J138" i="13"/>
  <c r="I138" i="13"/>
  <c r="H146" i="13"/>
  <c r="J139" i="13"/>
  <c r="L139" i="13"/>
  <c r="K139" i="13"/>
  <c r="M139" i="13"/>
  <c r="I139" i="13"/>
  <c r="S12" i="14"/>
  <c r="U12" i="14"/>
  <c r="T12" i="14"/>
  <c r="L57" i="10"/>
  <c r="M57" i="10"/>
  <c r="K18" i="13"/>
  <c r="M18" i="13"/>
  <c r="L18" i="13"/>
  <c r="J18" i="13"/>
  <c r="I18" i="13"/>
  <c r="L38" i="13"/>
  <c r="M38" i="13"/>
  <c r="K38" i="13"/>
  <c r="J38" i="13"/>
  <c r="I38" i="13"/>
  <c r="I39" i="13"/>
  <c r="K39" i="13"/>
  <c r="J39" i="13"/>
  <c r="M39" i="13"/>
  <c r="L39" i="13"/>
  <c r="M60" i="13"/>
  <c r="L60" i="13"/>
  <c r="K60" i="13"/>
  <c r="J60" i="13"/>
  <c r="I60" i="13"/>
  <c r="J61" i="13"/>
  <c r="L61" i="13"/>
  <c r="K61" i="13"/>
  <c r="M61" i="13"/>
  <c r="I61" i="13"/>
  <c r="K84" i="13"/>
  <c r="M84" i="13"/>
  <c r="L84" i="13"/>
  <c r="J84" i="13"/>
  <c r="I84" i="13"/>
  <c r="L107" i="13"/>
  <c r="M107" i="13"/>
  <c r="K107" i="13"/>
  <c r="J107" i="13"/>
  <c r="I107" i="13"/>
  <c r="I108" i="13"/>
  <c r="K108" i="13"/>
  <c r="J108" i="13"/>
  <c r="M108" i="13"/>
  <c r="L108" i="13"/>
  <c r="M129" i="13"/>
  <c r="L129" i="13"/>
  <c r="K129" i="13"/>
  <c r="J129" i="13"/>
  <c r="I129" i="13"/>
  <c r="J130" i="13"/>
  <c r="L130" i="13"/>
  <c r="K130" i="13"/>
  <c r="M130" i="13"/>
  <c r="I130" i="13"/>
  <c r="K153" i="13"/>
  <c r="M153" i="13"/>
  <c r="L153" i="13"/>
  <c r="J153" i="13"/>
  <c r="I153" i="13"/>
  <c r="H11" i="14"/>
  <c r="J11" i="14"/>
  <c r="I11" i="14"/>
  <c r="H32" i="14"/>
  <c r="J32" i="14"/>
  <c r="I32" i="14"/>
  <c r="P10" i="9"/>
  <c r="O10" i="9"/>
  <c r="S15" i="9"/>
  <c r="R15" i="9"/>
  <c r="O18" i="9"/>
  <c r="P18" i="9"/>
  <c r="K14" i="13"/>
  <c r="M14" i="13"/>
  <c r="L14" i="13"/>
  <c r="J14" i="13"/>
  <c r="I14" i="13"/>
  <c r="L29" i="13"/>
  <c r="M29" i="13"/>
  <c r="K29" i="13"/>
  <c r="J29" i="13"/>
  <c r="I29" i="13"/>
  <c r="I30" i="13"/>
  <c r="K30" i="13"/>
  <c r="J30" i="13"/>
  <c r="M30" i="13"/>
  <c r="L30" i="13"/>
  <c r="M52" i="13"/>
  <c r="K52" i="13"/>
  <c r="J52" i="13"/>
  <c r="I52" i="13"/>
  <c r="L52" i="13"/>
  <c r="J53" i="13"/>
  <c r="L53" i="13"/>
  <c r="K53" i="13"/>
  <c r="M53" i="13"/>
  <c r="I53" i="13"/>
  <c r="K75" i="13"/>
  <c r="M75" i="13"/>
  <c r="L75" i="13"/>
  <c r="J75" i="13"/>
  <c r="I75" i="13"/>
  <c r="L98" i="13"/>
  <c r="M98" i="13"/>
  <c r="K98" i="13"/>
  <c r="J98" i="13"/>
  <c r="I98" i="13"/>
  <c r="I99" i="13"/>
  <c r="K99" i="13"/>
  <c r="J99" i="13"/>
  <c r="M99" i="13"/>
  <c r="L99" i="13"/>
  <c r="M121" i="13"/>
  <c r="K121" i="13"/>
  <c r="J121" i="13"/>
  <c r="I121" i="13"/>
  <c r="L121" i="13"/>
  <c r="J122" i="13"/>
  <c r="L122" i="13"/>
  <c r="K122" i="13"/>
  <c r="M122" i="13"/>
  <c r="I122" i="13"/>
  <c r="K144" i="13"/>
  <c r="M144" i="13"/>
  <c r="L144" i="13"/>
  <c r="J144" i="13"/>
  <c r="I144" i="13"/>
  <c r="S13" i="14"/>
  <c r="U13" i="14"/>
  <c r="T13" i="14"/>
  <c r="S14" i="14"/>
  <c r="U14" i="14"/>
  <c r="T14" i="14"/>
  <c r="S15" i="14"/>
  <c r="U15" i="14"/>
  <c r="T15" i="14"/>
  <c r="R23" i="14"/>
  <c r="S16" i="14"/>
  <c r="U16" i="14"/>
  <c r="T16" i="14"/>
  <c r="S17" i="14"/>
  <c r="U17" i="14"/>
  <c r="T17" i="14"/>
  <c r="S18" i="14"/>
  <c r="U18" i="14"/>
  <c r="T18" i="14"/>
  <c r="S19" i="14"/>
  <c r="U19" i="14"/>
  <c r="T19" i="14"/>
  <c r="S20" i="14"/>
  <c r="U20" i="14"/>
  <c r="T20" i="14"/>
  <c r="S21" i="14"/>
  <c r="U21" i="14"/>
  <c r="T21" i="14"/>
  <c r="S22" i="14"/>
  <c r="U22" i="14"/>
  <c r="T22" i="14"/>
  <c r="H26" i="14"/>
  <c r="J26" i="14"/>
  <c r="I26" i="14"/>
  <c r="H28" i="14"/>
  <c r="J28" i="14"/>
  <c r="I28" i="14"/>
  <c r="H30" i="14"/>
  <c r="J30" i="14"/>
  <c r="I30" i="14"/>
  <c r="K10" i="13"/>
  <c r="M10" i="13"/>
  <c r="L10" i="13"/>
  <c r="J10" i="13"/>
  <c r="I10" i="13"/>
  <c r="I22" i="13"/>
  <c r="K22" i="13"/>
  <c r="J22" i="13"/>
  <c r="M22" i="13"/>
  <c r="L22" i="13"/>
  <c r="M43" i="13"/>
  <c r="J43" i="13"/>
  <c r="I43" i="13"/>
  <c r="L43" i="13"/>
  <c r="K43" i="13"/>
  <c r="J44" i="13"/>
  <c r="L44" i="13"/>
  <c r="K44" i="13"/>
  <c r="M44" i="13"/>
  <c r="I44" i="13"/>
  <c r="K67" i="13"/>
  <c r="M67" i="13"/>
  <c r="L67" i="13"/>
  <c r="J67" i="13"/>
  <c r="I67" i="13"/>
  <c r="L89" i="13"/>
  <c r="M89" i="13"/>
  <c r="J89" i="13"/>
  <c r="I89" i="13"/>
  <c r="K89" i="13"/>
  <c r="M112" i="13"/>
  <c r="J112" i="13"/>
  <c r="I112" i="13"/>
  <c r="L112" i="13"/>
  <c r="K112" i="13"/>
  <c r="J113" i="13"/>
  <c r="L113" i="13"/>
  <c r="K113" i="13"/>
  <c r="M113" i="13"/>
  <c r="I113" i="13"/>
  <c r="K136" i="13"/>
  <c r="M136" i="13"/>
  <c r="L136" i="13"/>
  <c r="J136" i="13"/>
  <c r="I136" i="13"/>
  <c r="L158" i="13"/>
  <c r="M158" i="13"/>
  <c r="J158" i="13"/>
  <c r="I158" i="13"/>
  <c r="K158" i="13"/>
  <c r="I159" i="13"/>
  <c r="K159" i="13"/>
  <c r="J159" i="13"/>
  <c r="M159" i="13"/>
  <c r="L159" i="13"/>
  <c r="H12" i="14"/>
  <c r="J12" i="14"/>
  <c r="I12" i="14"/>
  <c r="L16" i="10"/>
  <c r="M16" i="10"/>
  <c r="L58" i="10"/>
  <c r="M58" i="10"/>
  <c r="I17" i="13"/>
  <c r="K17" i="13"/>
  <c r="J17" i="13"/>
  <c r="L17" i="13"/>
  <c r="M17" i="13"/>
  <c r="J36" i="13"/>
  <c r="L36" i="13"/>
  <c r="K36" i="13"/>
  <c r="I36" i="13"/>
  <c r="M36" i="13"/>
  <c r="K58" i="13"/>
  <c r="M58" i="13"/>
  <c r="L58" i="13"/>
  <c r="I58" i="13"/>
  <c r="J58" i="13"/>
  <c r="L81" i="13"/>
  <c r="M81" i="13"/>
  <c r="I81" i="13"/>
  <c r="K81" i="13"/>
  <c r="J81" i="13"/>
  <c r="I82" i="13"/>
  <c r="K82" i="13"/>
  <c r="J82" i="13"/>
  <c r="L82" i="13"/>
  <c r="H90" i="13"/>
  <c r="M82" i="13"/>
  <c r="M103" i="13"/>
  <c r="I103" i="13"/>
  <c r="L103" i="13"/>
  <c r="K103" i="13"/>
  <c r="J103" i="13"/>
  <c r="K127" i="13"/>
  <c r="M127" i="13"/>
  <c r="L127" i="13"/>
  <c r="I127" i="13"/>
  <c r="J127" i="13"/>
  <c r="L150" i="13"/>
  <c r="M150" i="13"/>
  <c r="I150" i="13"/>
  <c r="K150" i="13"/>
  <c r="J150" i="13"/>
  <c r="I151" i="13"/>
  <c r="K151" i="13"/>
  <c r="J151" i="13"/>
  <c r="L151" i="13"/>
  <c r="M151" i="13"/>
  <c r="H33" i="14"/>
  <c r="J33" i="14"/>
  <c r="I33" i="14"/>
  <c r="R18" i="9"/>
  <c r="S18" i="9"/>
  <c r="O21" i="9"/>
  <c r="P21" i="9"/>
  <c r="L61" i="10"/>
  <c r="M61" i="10"/>
  <c r="J154" i="13"/>
  <c r="I154" i="13"/>
  <c r="M154" i="13"/>
  <c r="L154" i="13"/>
  <c r="K154" i="13"/>
  <c r="I13" i="13"/>
  <c r="K13" i="13"/>
  <c r="J13" i="13"/>
  <c r="M13" i="13"/>
  <c r="L13" i="13"/>
  <c r="M26" i="13"/>
  <c r="H34" i="13"/>
  <c r="L26" i="13"/>
  <c r="K26" i="13"/>
  <c r="J26" i="13"/>
  <c r="I26" i="13"/>
  <c r="J27" i="13"/>
  <c r="L27" i="13"/>
  <c r="K27" i="13"/>
  <c r="M27" i="13"/>
  <c r="I27" i="13"/>
  <c r="K50" i="13"/>
  <c r="M50" i="13"/>
  <c r="L50" i="13"/>
  <c r="J50" i="13"/>
  <c r="I50" i="13"/>
  <c r="L72" i="13"/>
  <c r="M72" i="13"/>
  <c r="K72" i="13"/>
  <c r="J72" i="13"/>
  <c r="I72" i="13"/>
  <c r="I73" i="13"/>
  <c r="K73" i="13"/>
  <c r="J73" i="13"/>
  <c r="M73" i="13"/>
  <c r="L73" i="13"/>
  <c r="M95" i="13"/>
  <c r="L95" i="13"/>
  <c r="K95" i="13"/>
  <c r="J95" i="13"/>
  <c r="I95" i="13"/>
  <c r="J96" i="13"/>
  <c r="L96" i="13"/>
  <c r="K96" i="13"/>
  <c r="H104" i="13"/>
  <c r="M96" i="13"/>
  <c r="I96" i="13"/>
  <c r="L141" i="13"/>
  <c r="M141" i="13"/>
  <c r="K141" i="13"/>
  <c r="J141" i="13"/>
  <c r="I141" i="13"/>
  <c r="I142" i="13"/>
  <c r="K142" i="13"/>
  <c r="J142" i="13"/>
  <c r="M142" i="13"/>
  <c r="L142" i="13"/>
  <c r="H13" i="14"/>
  <c r="J13" i="14"/>
  <c r="I13" i="14"/>
  <c r="M9" i="15"/>
  <c r="L9" i="15"/>
  <c r="K9" i="15"/>
  <c r="J9" i="15"/>
  <c r="I9" i="15"/>
  <c r="M13" i="15"/>
  <c r="L13" i="15"/>
  <c r="K13" i="15"/>
  <c r="J13" i="15"/>
  <c r="I13" i="15"/>
  <c r="H21" i="15"/>
  <c r="M17" i="15"/>
  <c r="L17" i="15"/>
  <c r="K17" i="15"/>
  <c r="J17" i="15"/>
  <c r="I17" i="15"/>
  <c r="M29" i="15"/>
  <c r="L29" i="15"/>
  <c r="K29" i="15"/>
  <c r="J29" i="15"/>
  <c r="I29" i="15"/>
  <c r="M38" i="15"/>
  <c r="L38" i="15"/>
  <c r="K38" i="15"/>
  <c r="J38" i="15"/>
  <c r="I38" i="15"/>
  <c r="M46" i="15"/>
  <c r="L46" i="15"/>
  <c r="K46" i="15"/>
  <c r="J46" i="15"/>
  <c r="I46" i="15"/>
  <c r="M55" i="15"/>
  <c r="L55" i="15"/>
  <c r="K55" i="15"/>
  <c r="J55" i="15"/>
  <c r="I55" i="15"/>
  <c r="H63" i="15"/>
  <c r="M72" i="15"/>
  <c r="L72" i="15"/>
  <c r="K72" i="15"/>
  <c r="J72" i="15"/>
  <c r="I72" i="15"/>
  <c r="M81" i="15"/>
  <c r="L81" i="15"/>
  <c r="K81" i="15"/>
  <c r="J81" i="15"/>
  <c r="I81" i="15"/>
  <c r="M89" i="15"/>
  <c r="L89" i="15"/>
  <c r="K89" i="15"/>
  <c r="J89" i="15"/>
  <c r="I89" i="15"/>
  <c r="M98" i="15"/>
  <c r="L98" i="15"/>
  <c r="K98" i="15"/>
  <c r="J98" i="15"/>
  <c r="I98" i="15"/>
  <c r="M107" i="15"/>
  <c r="L107" i="15"/>
  <c r="K107" i="15"/>
  <c r="J107" i="15"/>
  <c r="I107" i="15"/>
  <c r="M115" i="15"/>
  <c r="L115" i="15"/>
  <c r="K115" i="15"/>
  <c r="J115" i="15"/>
  <c r="I115" i="15"/>
  <c r="M124" i="15"/>
  <c r="L124" i="15"/>
  <c r="K124" i="15"/>
  <c r="J124" i="15"/>
  <c r="I124" i="15"/>
  <c r="M132" i="15"/>
  <c r="L132" i="15"/>
  <c r="K132" i="15"/>
  <c r="J132" i="15"/>
  <c r="I132" i="15"/>
  <c r="M141" i="15"/>
  <c r="L141" i="15"/>
  <c r="K141" i="15"/>
  <c r="J141" i="15"/>
  <c r="I141" i="15"/>
  <c r="M150" i="15"/>
  <c r="L150" i="15"/>
  <c r="K150" i="15"/>
  <c r="J150" i="15"/>
  <c r="I150" i="15"/>
  <c r="M158" i="15"/>
  <c r="L158" i="15"/>
  <c r="K158" i="15"/>
  <c r="J158" i="15"/>
  <c r="I158" i="15"/>
  <c r="L30" i="16"/>
  <c r="K30" i="16"/>
  <c r="J30" i="16"/>
  <c r="I30" i="16"/>
  <c r="L39" i="16"/>
  <c r="K39" i="16"/>
  <c r="J39" i="16"/>
  <c r="I39" i="16"/>
  <c r="M24" i="15"/>
  <c r="L24" i="15"/>
  <c r="K24" i="15"/>
  <c r="J24" i="15"/>
  <c r="I24" i="15"/>
  <c r="M32" i="15"/>
  <c r="L32" i="15"/>
  <c r="K32" i="15"/>
  <c r="J32" i="15"/>
  <c r="I32" i="15"/>
  <c r="M41" i="15"/>
  <c r="L41" i="15"/>
  <c r="K41" i="15"/>
  <c r="J41" i="15"/>
  <c r="I41" i="15"/>
  <c r="H49" i="15"/>
  <c r="M58" i="15"/>
  <c r="L58" i="15"/>
  <c r="K58" i="15"/>
  <c r="J58" i="15"/>
  <c r="I58" i="15"/>
  <c r="M67" i="15"/>
  <c r="L67" i="15"/>
  <c r="K67" i="15"/>
  <c r="J67" i="15"/>
  <c r="I67" i="15"/>
  <c r="M75" i="15"/>
  <c r="L75" i="15"/>
  <c r="K75" i="15"/>
  <c r="J75" i="15"/>
  <c r="I75" i="15"/>
  <c r="M84" i="15"/>
  <c r="L84" i="15"/>
  <c r="K84" i="15"/>
  <c r="J84" i="15"/>
  <c r="I84" i="15"/>
  <c r="M93" i="15"/>
  <c r="L93" i="15"/>
  <c r="K93" i="15"/>
  <c r="J93" i="15"/>
  <c r="I93" i="15"/>
  <c r="M101" i="15"/>
  <c r="L101" i="15"/>
  <c r="K101" i="15"/>
  <c r="J101" i="15"/>
  <c r="I101" i="15"/>
  <c r="M110" i="15"/>
  <c r="L110" i="15"/>
  <c r="K110" i="15"/>
  <c r="J110" i="15"/>
  <c r="I110" i="15"/>
  <c r="M118" i="15"/>
  <c r="L118" i="15"/>
  <c r="K118" i="15"/>
  <c r="J118" i="15"/>
  <c r="I118" i="15"/>
  <c r="M127" i="15"/>
  <c r="L127" i="15"/>
  <c r="K127" i="15"/>
  <c r="J127" i="15"/>
  <c r="I127" i="15"/>
  <c r="M136" i="15"/>
  <c r="L136" i="15"/>
  <c r="K136" i="15"/>
  <c r="J136" i="15"/>
  <c r="I136" i="15"/>
  <c r="M144" i="15"/>
  <c r="L144" i="15"/>
  <c r="K144" i="15"/>
  <c r="J144" i="15"/>
  <c r="I144" i="15"/>
  <c r="M153" i="15"/>
  <c r="L153" i="15"/>
  <c r="K153" i="15"/>
  <c r="J153" i="15"/>
  <c r="I153" i="15"/>
  <c r="H161" i="15"/>
  <c r="M11" i="16"/>
  <c r="L11" i="16"/>
  <c r="K11" i="16"/>
  <c r="J11" i="16"/>
  <c r="I11" i="16"/>
  <c r="L15" i="16"/>
  <c r="K15" i="16"/>
  <c r="J15" i="16"/>
  <c r="I15" i="16"/>
  <c r="L19" i="16"/>
  <c r="K19" i="16"/>
  <c r="J19" i="16"/>
  <c r="I19" i="16"/>
  <c r="L25" i="16"/>
  <c r="K25" i="16"/>
  <c r="J25" i="16"/>
  <c r="I25" i="16"/>
  <c r="M33" i="16"/>
  <c r="L33" i="16"/>
  <c r="K33" i="16"/>
  <c r="J33" i="16"/>
  <c r="I33" i="16"/>
  <c r="L42" i="16"/>
  <c r="K42" i="16"/>
  <c r="J42" i="16"/>
  <c r="I42" i="16"/>
  <c r="L45" i="16"/>
  <c r="I45" i="16"/>
  <c r="M45" i="16"/>
  <c r="K45" i="16"/>
  <c r="J45" i="16"/>
  <c r="I46" i="16"/>
  <c r="M46" i="16"/>
  <c r="L46" i="16"/>
  <c r="K46" i="16"/>
  <c r="J46" i="16"/>
  <c r="K47" i="16"/>
  <c r="L47" i="16"/>
  <c r="J47" i="16"/>
  <c r="I47" i="16"/>
  <c r="K60" i="16"/>
  <c r="J60" i="16"/>
  <c r="I60" i="16"/>
  <c r="M60" i="16"/>
  <c r="L60" i="16"/>
  <c r="M12" i="15"/>
  <c r="L12" i="15"/>
  <c r="K12" i="15"/>
  <c r="J12" i="15"/>
  <c r="I12" i="15"/>
  <c r="M16" i="15"/>
  <c r="L16" i="15"/>
  <c r="K16" i="15"/>
  <c r="J16" i="15"/>
  <c r="I16" i="15"/>
  <c r="M20" i="15"/>
  <c r="L20" i="15"/>
  <c r="K20" i="15"/>
  <c r="J20" i="15"/>
  <c r="I20" i="15"/>
  <c r="M27" i="15"/>
  <c r="L27" i="15"/>
  <c r="K27" i="15"/>
  <c r="J27" i="15"/>
  <c r="I27" i="15"/>
  <c r="H35" i="15"/>
  <c r="M44" i="15"/>
  <c r="L44" i="15"/>
  <c r="K44" i="15"/>
  <c r="J44" i="15"/>
  <c r="I44" i="15"/>
  <c r="M53" i="15"/>
  <c r="L53" i="15"/>
  <c r="K53" i="15"/>
  <c r="J53" i="15"/>
  <c r="I53" i="15"/>
  <c r="M61" i="15"/>
  <c r="L61" i="15"/>
  <c r="K61" i="15"/>
  <c r="J61" i="15"/>
  <c r="I61" i="15"/>
  <c r="M70" i="15"/>
  <c r="L70" i="15"/>
  <c r="K70" i="15"/>
  <c r="J70" i="15"/>
  <c r="I70" i="15"/>
  <c r="M79" i="15"/>
  <c r="L79" i="15"/>
  <c r="K79" i="15"/>
  <c r="J79" i="15"/>
  <c r="I79" i="15"/>
  <c r="M87" i="15"/>
  <c r="L87" i="15"/>
  <c r="K87" i="15"/>
  <c r="J87" i="15"/>
  <c r="I87" i="15"/>
  <c r="M96" i="15"/>
  <c r="L96" i="15"/>
  <c r="K96" i="15"/>
  <c r="J96" i="15"/>
  <c r="I96" i="15"/>
  <c r="M104" i="15"/>
  <c r="L104" i="15"/>
  <c r="K104" i="15"/>
  <c r="J104" i="15"/>
  <c r="I104" i="15"/>
  <c r="M113" i="15"/>
  <c r="L113" i="15"/>
  <c r="K113" i="15"/>
  <c r="J113" i="15"/>
  <c r="I113" i="15"/>
  <c r="M122" i="15"/>
  <c r="L122" i="15"/>
  <c r="K122" i="15"/>
  <c r="J122" i="15"/>
  <c r="I122" i="15"/>
  <c r="M130" i="15"/>
  <c r="L130" i="15"/>
  <c r="K130" i="15"/>
  <c r="J130" i="15"/>
  <c r="I130" i="15"/>
  <c r="M139" i="15"/>
  <c r="L139" i="15"/>
  <c r="K139" i="15"/>
  <c r="J139" i="15"/>
  <c r="I139" i="15"/>
  <c r="H147" i="15"/>
  <c r="M156" i="15"/>
  <c r="L156" i="15"/>
  <c r="K156" i="15"/>
  <c r="J156" i="15"/>
  <c r="I156" i="15"/>
  <c r="L28" i="16"/>
  <c r="K28" i="16"/>
  <c r="J28" i="16"/>
  <c r="I28" i="16"/>
  <c r="J52" i="16"/>
  <c r="L52" i="16"/>
  <c r="K52" i="16"/>
  <c r="I52" i="16"/>
  <c r="H51" i="16"/>
  <c r="L53" i="16"/>
  <c r="M53" i="16"/>
  <c r="K53" i="16"/>
  <c r="J53" i="16"/>
  <c r="I53" i="16"/>
  <c r="L62" i="16"/>
  <c r="K62" i="16"/>
  <c r="J62" i="16"/>
  <c r="I62" i="16"/>
  <c r="Z9" i="15"/>
  <c r="Y9" i="15"/>
  <c r="X9" i="15"/>
  <c r="W9" i="15"/>
  <c r="AA9" i="15"/>
  <c r="L30" i="15"/>
  <c r="K30" i="15"/>
  <c r="J30" i="15"/>
  <c r="I30" i="15"/>
  <c r="M30" i="15"/>
  <c r="L39" i="15"/>
  <c r="K39" i="15"/>
  <c r="J39" i="15"/>
  <c r="I39" i="15"/>
  <c r="M39" i="15"/>
  <c r="L47" i="15"/>
  <c r="K47" i="15"/>
  <c r="J47" i="15"/>
  <c r="I47" i="15"/>
  <c r="M47" i="15"/>
  <c r="L56" i="15"/>
  <c r="K56" i="15"/>
  <c r="J56" i="15"/>
  <c r="I56" i="15"/>
  <c r="M56" i="15"/>
  <c r="L65" i="15"/>
  <c r="K65" i="15"/>
  <c r="J65" i="15"/>
  <c r="I65" i="15"/>
  <c r="M65" i="15"/>
  <c r="L73" i="15"/>
  <c r="K73" i="15"/>
  <c r="J73" i="15"/>
  <c r="I73" i="15"/>
  <c r="M73" i="15"/>
  <c r="L82" i="15"/>
  <c r="K82" i="15"/>
  <c r="J82" i="15"/>
  <c r="I82" i="15"/>
  <c r="M82" i="15"/>
  <c r="L90" i="15"/>
  <c r="K90" i="15"/>
  <c r="J90" i="15"/>
  <c r="I90" i="15"/>
  <c r="M90" i="15"/>
  <c r="L99" i="15"/>
  <c r="K99" i="15"/>
  <c r="J99" i="15"/>
  <c r="I99" i="15"/>
  <c r="M99" i="15"/>
  <c r="L108" i="15"/>
  <c r="K108" i="15"/>
  <c r="J108" i="15"/>
  <c r="I108" i="15"/>
  <c r="M108" i="15"/>
  <c r="L116" i="15"/>
  <c r="K116" i="15"/>
  <c r="J116" i="15"/>
  <c r="I116" i="15"/>
  <c r="M116" i="15"/>
  <c r="L125" i="15"/>
  <c r="K125" i="15"/>
  <c r="J125" i="15"/>
  <c r="I125" i="15"/>
  <c r="H133" i="15"/>
  <c r="M125" i="15"/>
  <c r="L142" i="15"/>
  <c r="K142" i="15"/>
  <c r="J142" i="15"/>
  <c r="I142" i="15"/>
  <c r="M142" i="15"/>
  <c r="L151" i="15"/>
  <c r="K151" i="15"/>
  <c r="J151" i="15"/>
  <c r="I151" i="15"/>
  <c r="M151" i="15"/>
  <c r="L159" i="15"/>
  <c r="K159" i="15"/>
  <c r="J159" i="15"/>
  <c r="I159" i="15"/>
  <c r="M159" i="15"/>
  <c r="L10" i="16"/>
  <c r="K10" i="16"/>
  <c r="J10" i="16"/>
  <c r="H9" i="16"/>
  <c r="M30" i="16" s="1"/>
  <c r="I10" i="16"/>
  <c r="M10" i="16"/>
  <c r="L14" i="16"/>
  <c r="K14" i="16"/>
  <c r="J14" i="16"/>
  <c r="I14" i="16"/>
  <c r="L18" i="16"/>
  <c r="K18" i="16"/>
  <c r="J18" i="16"/>
  <c r="I18" i="16"/>
  <c r="L31" i="16"/>
  <c r="K31" i="16"/>
  <c r="J31" i="16"/>
  <c r="I31" i="16"/>
  <c r="L40" i="16"/>
  <c r="K40" i="16"/>
  <c r="J40" i="16"/>
  <c r="I40" i="16"/>
  <c r="M40" i="16"/>
  <c r="L54" i="16"/>
  <c r="I54" i="16"/>
  <c r="K54" i="16"/>
  <c r="J54" i="16"/>
  <c r="I55" i="16"/>
  <c r="H63" i="16"/>
  <c r="M55" i="16"/>
  <c r="L55" i="16"/>
  <c r="K55" i="16"/>
  <c r="J55" i="16"/>
  <c r="K56" i="16"/>
  <c r="M56" i="16"/>
  <c r="L56" i="16"/>
  <c r="J56" i="16"/>
  <c r="I56" i="16"/>
  <c r="L59" i="16"/>
  <c r="J59" i="16"/>
  <c r="K59" i="16"/>
  <c r="I59" i="16"/>
  <c r="K11" i="15"/>
  <c r="J11" i="15"/>
  <c r="I11" i="15"/>
  <c r="M11" i="15"/>
  <c r="L11" i="15"/>
  <c r="K15" i="15"/>
  <c r="J15" i="15"/>
  <c r="I15" i="15"/>
  <c r="M15" i="15"/>
  <c r="L15" i="15"/>
  <c r="K19" i="15"/>
  <c r="J19" i="15"/>
  <c r="I19" i="15"/>
  <c r="M19" i="15"/>
  <c r="L19" i="15"/>
  <c r="K25" i="15"/>
  <c r="J25" i="15"/>
  <c r="I25" i="15"/>
  <c r="M25" i="15"/>
  <c r="L25" i="15"/>
  <c r="K33" i="15"/>
  <c r="J33" i="15"/>
  <c r="I33" i="15"/>
  <c r="M33" i="15"/>
  <c r="L33" i="15"/>
  <c r="K42" i="15"/>
  <c r="J42" i="15"/>
  <c r="I42" i="15"/>
  <c r="M42" i="15"/>
  <c r="L42" i="15"/>
  <c r="K51" i="15"/>
  <c r="J51" i="15"/>
  <c r="I51" i="15"/>
  <c r="M51" i="15"/>
  <c r="L51" i="15"/>
  <c r="K59" i="15"/>
  <c r="J59" i="15"/>
  <c r="I59" i="15"/>
  <c r="M59" i="15"/>
  <c r="L59" i="15"/>
  <c r="K68" i="15"/>
  <c r="J68" i="15"/>
  <c r="I68" i="15"/>
  <c r="M68" i="15"/>
  <c r="L68" i="15"/>
  <c r="K76" i="15"/>
  <c r="J76" i="15"/>
  <c r="I76" i="15"/>
  <c r="M76" i="15"/>
  <c r="L76" i="15"/>
  <c r="K85" i="15"/>
  <c r="J85" i="15"/>
  <c r="I85" i="15"/>
  <c r="M85" i="15"/>
  <c r="L85" i="15"/>
  <c r="K94" i="15"/>
  <c r="J94" i="15"/>
  <c r="I94" i="15"/>
  <c r="M94" i="15"/>
  <c r="L94" i="15"/>
  <c r="K102" i="15"/>
  <c r="J102" i="15"/>
  <c r="I102" i="15"/>
  <c r="M102" i="15"/>
  <c r="L102" i="15"/>
  <c r="K111" i="15"/>
  <c r="J111" i="15"/>
  <c r="I111" i="15"/>
  <c r="H119" i="15"/>
  <c r="M111" i="15"/>
  <c r="L111" i="15"/>
  <c r="K128" i="15"/>
  <c r="J128" i="15"/>
  <c r="I128" i="15"/>
  <c r="M128" i="15"/>
  <c r="L128" i="15"/>
  <c r="K137" i="15"/>
  <c r="J137" i="15"/>
  <c r="I137" i="15"/>
  <c r="M137" i="15"/>
  <c r="L137" i="15"/>
  <c r="K145" i="15"/>
  <c r="J145" i="15"/>
  <c r="I145" i="15"/>
  <c r="M145" i="15"/>
  <c r="L145" i="15"/>
  <c r="K154" i="15"/>
  <c r="J154" i="15"/>
  <c r="I154" i="15"/>
  <c r="M154" i="15"/>
  <c r="L154" i="15"/>
  <c r="K26" i="16"/>
  <c r="J26" i="16"/>
  <c r="I26" i="16"/>
  <c r="M26" i="16"/>
  <c r="L26" i="16"/>
  <c r="K34" i="16"/>
  <c r="J34" i="16"/>
  <c r="I34" i="16"/>
  <c r="M34" i="16"/>
  <c r="L34" i="16"/>
  <c r="K43" i="16"/>
  <c r="J43" i="16"/>
  <c r="I43" i="16"/>
  <c r="M43" i="16"/>
  <c r="L43" i="16"/>
  <c r="J28" i="15"/>
  <c r="I28" i="15"/>
  <c r="M28" i="15"/>
  <c r="L28" i="15"/>
  <c r="K28" i="15"/>
  <c r="J37" i="15"/>
  <c r="I37" i="15"/>
  <c r="M37" i="15"/>
  <c r="L37" i="15"/>
  <c r="K37" i="15"/>
  <c r="J45" i="15"/>
  <c r="I45" i="15"/>
  <c r="M45" i="15"/>
  <c r="L45" i="15"/>
  <c r="K45" i="15"/>
  <c r="J54" i="15"/>
  <c r="I54" i="15"/>
  <c r="M54" i="15"/>
  <c r="L54" i="15"/>
  <c r="K54" i="15"/>
  <c r="J62" i="15"/>
  <c r="I62" i="15"/>
  <c r="M62" i="15"/>
  <c r="L62" i="15"/>
  <c r="K62" i="15"/>
  <c r="J71" i="15"/>
  <c r="I71" i="15"/>
  <c r="M71" i="15"/>
  <c r="L71" i="15"/>
  <c r="K71" i="15"/>
  <c r="J80" i="15"/>
  <c r="I80" i="15"/>
  <c r="M80" i="15"/>
  <c r="L80" i="15"/>
  <c r="K80" i="15"/>
  <c r="J88" i="15"/>
  <c r="I88" i="15"/>
  <c r="M88" i="15"/>
  <c r="L88" i="15"/>
  <c r="K88" i="15"/>
  <c r="J97" i="15"/>
  <c r="I97" i="15"/>
  <c r="H105" i="15"/>
  <c r="M97" i="15"/>
  <c r="L97" i="15"/>
  <c r="K97" i="15"/>
  <c r="J114" i="15"/>
  <c r="I114" i="15"/>
  <c r="M114" i="15"/>
  <c r="L114" i="15"/>
  <c r="K114" i="15"/>
  <c r="J123" i="15"/>
  <c r="I123" i="15"/>
  <c r="M123" i="15"/>
  <c r="L123" i="15"/>
  <c r="K123" i="15"/>
  <c r="J131" i="15"/>
  <c r="I131" i="15"/>
  <c r="M131" i="15"/>
  <c r="L131" i="15"/>
  <c r="K131" i="15"/>
  <c r="J140" i="15"/>
  <c r="I140" i="15"/>
  <c r="M140" i="15"/>
  <c r="L140" i="15"/>
  <c r="K140" i="15"/>
  <c r="J149" i="15"/>
  <c r="I149" i="15"/>
  <c r="M149" i="15"/>
  <c r="L149" i="15"/>
  <c r="K149" i="15"/>
  <c r="J157" i="15"/>
  <c r="I157" i="15"/>
  <c r="M157" i="15"/>
  <c r="L157" i="15"/>
  <c r="K157" i="15"/>
  <c r="J13" i="16"/>
  <c r="I13" i="16"/>
  <c r="H21" i="16"/>
  <c r="M13" i="16"/>
  <c r="L13" i="16"/>
  <c r="K13" i="16"/>
  <c r="J17" i="16"/>
  <c r="I17" i="16"/>
  <c r="M17" i="16"/>
  <c r="L17" i="16"/>
  <c r="K17" i="16"/>
  <c r="J29" i="16"/>
  <c r="I29" i="16"/>
  <c r="M29" i="16"/>
  <c r="L29" i="16"/>
  <c r="K29" i="16"/>
  <c r="J38" i="16"/>
  <c r="I38" i="16"/>
  <c r="M38" i="16"/>
  <c r="H37" i="16"/>
  <c r="L38" i="16"/>
  <c r="K38" i="16"/>
  <c r="H35" i="14"/>
  <c r="J35" i="14"/>
  <c r="I35" i="14"/>
  <c r="H36" i="14"/>
  <c r="J36" i="14"/>
  <c r="I36" i="14"/>
  <c r="H39" i="14"/>
  <c r="J39" i="14"/>
  <c r="I39" i="14"/>
  <c r="H40" i="14"/>
  <c r="J40" i="14"/>
  <c r="I40" i="14"/>
  <c r="H41" i="14"/>
  <c r="J41" i="14"/>
  <c r="I41" i="14"/>
  <c r="H42" i="14"/>
  <c r="J42" i="14"/>
  <c r="I42" i="14"/>
  <c r="H43" i="14"/>
  <c r="G51" i="14"/>
  <c r="J43" i="14"/>
  <c r="I43" i="14"/>
  <c r="H44" i="14"/>
  <c r="J44" i="14"/>
  <c r="I44" i="14"/>
  <c r="H45" i="14"/>
  <c r="J45" i="14"/>
  <c r="I45" i="14"/>
  <c r="H46" i="14"/>
  <c r="J46" i="14"/>
  <c r="I46" i="14"/>
  <c r="H47" i="14"/>
  <c r="J47" i="14"/>
  <c r="I47" i="14"/>
  <c r="H48" i="14"/>
  <c r="J48" i="14"/>
  <c r="I48" i="14"/>
  <c r="H49" i="14"/>
  <c r="J49" i="14"/>
  <c r="I49" i="14"/>
  <c r="H50" i="14"/>
  <c r="J50" i="14"/>
  <c r="I50" i="14"/>
  <c r="H53" i="14"/>
  <c r="J53" i="14"/>
  <c r="I53" i="14"/>
  <c r="H54" i="14"/>
  <c r="J54" i="14"/>
  <c r="I54" i="14"/>
  <c r="H55" i="14"/>
  <c r="J55" i="14"/>
  <c r="I55" i="14"/>
  <c r="H56" i="14"/>
  <c r="J56" i="14"/>
  <c r="I56" i="14"/>
  <c r="H57" i="14"/>
  <c r="G65" i="14"/>
  <c r="J57" i="14"/>
  <c r="I57" i="14"/>
  <c r="H58" i="14"/>
  <c r="J58" i="14"/>
  <c r="I58" i="14"/>
  <c r="H59" i="14"/>
  <c r="J59" i="14"/>
  <c r="I59" i="14"/>
  <c r="H60" i="14"/>
  <c r="J60" i="14"/>
  <c r="I60" i="14"/>
  <c r="H61" i="14"/>
  <c r="J61" i="14"/>
  <c r="I61" i="14"/>
  <c r="H62" i="14"/>
  <c r="J62" i="14"/>
  <c r="I62" i="14"/>
  <c r="H63" i="14"/>
  <c r="J63" i="14"/>
  <c r="I63" i="14"/>
  <c r="H64" i="14"/>
  <c r="J64" i="14"/>
  <c r="I64" i="14"/>
  <c r="H67" i="14"/>
  <c r="J67" i="14"/>
  <c r="I67" i="14"/>
  <c r="H68" i="14"/>
  <c r="J68" i="14"/>
  <c r="I68" i="14"/>
  <c r="H69" i="14"/>
  <c r="J69" i="14"/>
  <c r="I69" i="14"/>
  <c r="H70" i="14"/>
  <c r="J70" i="14"/>
  <c r="I70" i="14"/>
  <c r="H71" i="14"/>
  <c r="G79" i="14"/>
  <c r="J71" i="14"/>
  <c r="I71" i="14"/>
  <c r="H72" i="14"/>
  <c r="J72" i="14"/>
  <c r="I72" i="14"/>
  <c r="H73" i="14"/>
  <c r="J73" i="14"/>
  <c r="I73" i="14"/>
  <c r="H74" i="14"/>
  <c r="J74" i="14"/>
  <c r="I74" i="14"/>
  <c r="H75" i="14"/>
  <c r="J75" i="14"/>
  <c r="I75" i="14"/>
  <c r="H76" i="14"/>
  <c r="J76" i="14"/>
  <c r="I76" i="14"/>
  <c r="H77" i="14"/>
  <c r="J77" i="14"/>
  <c r="I77" i="14"/>
  <c r="H78" i="14"/>
  <c r="J78" i="14"/>
  <c r="I78" i="14"/>
  <c r="H81" i="14"/>
  <c r="J81" i="14"/>
  <c r="I81" i="14"/>
  <c r="H82" i="14"/>
  <c r="J82" i="14"/>
  <c r="I82" i="14"/>
  <c r="H83" i="14"/>
  <c r="J83" i="14"/>
  <c r="I83" i="14"/>
  <c r="H84" i="14"/>
  <c r="J84" i="14"/>
  <c r="I84" i="14"/>
  <c r="H85" i="14"/>
  <c r="G93" i="14"/>
  <c r="J85" i="14"/>
  <c r="I85" i="14"/>
  <c r="H86" i="14"/>
  <c r="J86" i="14"/>
  <c r="I86" i="14"/>
  <c r="H87" i="14"/>
  <c r="J87" i="14"/>
  <c r="I87" i="14"/>
  <c r="H88" i="14"/>
  <c r="J88" i="14"/>
  <c r="I88" i="14"/>
  <c r="H89" i="14"/>
  <c r="J89" i="14"/>
  <c r="I89" i="14"/>
  <c r="H90" i="14"/>
  <c r="J90" i="14"/>
  <c r="I90" i="14"/>
  <c r="H91" i="14"/>
  <c r="J91" i="14"/>
  <c r="I91" i="14"/>
  <c r="H92" i="14"/>
  <c r="J92" i="14"/>
  <c r="I92" i="14"/>
  <c r="H95" i="14"/>
  <c r="J95" i="14"/>
  <c r="I95" i="14"/>
  <c r="H96" i="14"/>
  <c r="J96" i="14"/>
  <c r="I96" i="14"/>
  <c r="H97" i="14"/>
  <c r="J97" i="14"/>
  <c r="I97" i="14"/>
  <c r="H98" i="14"/>
  <c r="J98" i="14"/>
  <c r="I98" i="14"/>
  <c r="H99" i="14"/>
  <c r="G107" i="14"/>
  <c r="J99" i="14"/>
  <c r="I99" i="14"/>
  <c r="H100" i="14"/>
  <c r="J100" i="14"/>
  <c r="I100" i="14"/>
  <c r="H101" i="14"/>
  <c r="J101" i="14"/>
  <c r="I101" i="14"/>
  <c r="H102" i="14"/>
  <c r="J102" i="14"/>
  <c r="I102" i="14"/>
  <c r="H103" i="14"/>
  <c r="J103" i="14"/>
  <c r="I103" i="14"/>
  <c r="H104" i="14"/>
  <c r="J104" i="14"/>
  <c r="I104" i="14"/>
  <c r="H105" i="14"/>
  <c r="J105" i="14"/>
  <c r="I105" i="14"/>
  <c r="H106" i="14"/>
  <c r="J106" i="14"/>
  <c r="I106" i="14"/>
  <c r="H109" i="14"/>
  <c r="J109" i="14"/>
  <c r="I109" i="14"/>
  <c r="H110" i="14"/>
  <c r="J110" i="14"/>
  <c r="I110" i="14"/>
  <c r="H111" i="14"/>
  <c r="J111" i="14"/>
  <c r="I111" i="14"/>
  <c r="H112" i="14"/>
  <c r="J112" i="14"/>
  <c r="I112" i="14"/>
  <c r="H113" i="14"/>
  <c r="G121" i="14"/>
  <c r="J113" i="14"/>
  <c r="I113" i="14"/>
  <c r="H114" i="14"/>
  <c r="J114" i="14"/>
  <c r="I114" i="14"/>
  <c r="H115" i="14"/>
  <c r="J115" i="14"/>
  <c r="I115" i="14"/>
  <c r="H116" i="14"/>
  <c r="J116" i="14"/>
  <c r="I116" i="14"/>
  <c r="H117" i="14"/>
  <c r="J117" i="14"/>
  <c r="I117" i="14"/>
  <c r="H118" i="14"/>
  <c r="J118" i="14"/>
  <c r="I118" i="14"/>
  <c r="H119" i="14"/>
  <c r="J119" i="14"/>
  <c r="I119" i="14"/>
  <c r="H120" i="14"/>
  <c r="J120" i="14"/>
  <c r="I120" i="14"/>
  <c r="H123" i="14"/>
  <c r="J123" i="14"/>
  <c r="I123" i="14"/>
  <c r="H124" i="14"/>
  <c r="J124" i="14"/>
  <c r="I124" i="14"/>
  <c r="H125" i="14"/>
  <c r="J125" i="14"/>
  <c r="I125" i="14"/>
  <c r="H126" i="14"/>
  <c r="J126" i="14"/>
  <c r="I126" i="14"/>
  <c r="H127" i="14"/>
  <c r="G135" i="14"/>
  <c r="J127" i="14"/>
  <c r="I127" i="14"/>
  <c r="H128" i="14"/>
  <c r="J128" i="14"/>
  <c r="I128" i="14"/>
  <c r="H129" i="14"/>
  <c r="J129" i="14"/>
  <c r="I129" i="14"/>
  <c r="H130" i="14"/>
  <c r="J130" i="14"/>
  <c r="I130" i="14"/>
  <c r="H131" i="14"/>
  <c r="J131" i="14"/>
  <c r="I131" i="14"/>
  <c r="H132" i="14"/>
  <c r="J132" i="14"/>
  <c r="I132" i="14"/>
  <c r="H133" i="14"/>
  <c r="J133" i="14"/>
  <c r="I133" i="14"/>
  <c r="H134" i="14"/>
  <c r="J134" i="14"/>
  <c r="I134" i="14"/>
  <c r="H137" i="14"/>
  <c r="J137" i="14"/>
  <c r="I137" i="14"/>
  <c r="H138" i="14"/>
  <c r="J138" i="14"/>
  <c r="I138" i="14"/>
  <c r="H139" i="14"/>
  <c r="J139" i="14"/>
  <c r="I139" i="14"/>
  <c r="H140" i="14"/>
  <c r="J140" i="14"/>
  <c r="I140" i="14"/>
  <c r="H141" i="14"/>
  <c r="G149" i="14"/>
  <c r="J141" i="14"/>
  <c r="I141" i="14"/>
  <c r="H142" i="14"/>
  <c r="J142" i="14"/>
  <c r="I142" i="14"/>
  <c r="H143" i="14"/>
  <c r="J143" i="14"/>
  <c r="I143" i="14"/>
  <c r="H144" i="14"/>
  <c r="J144" i="14"/>
  <c r="I144" i="14"/>
  <c r="H145" i="14"/>
  <c r="J145" i="14"/>
  <c r="I145" i="14"/>
  <c r="H146" i="14"/>
  <c r="J146" i="14"/>
  <c r="I146" i="14"/>
  <c r="H147" i="14"/>
  <c r="J147" i="14"/>
  <c r="I147" i="14"/>
  <c r="H148" i="14"/>
  <c r="J148" i="14"/>
  <c r="I148" i="14"/>
  <c r="H151" i="14"/>
  <c r="J151" i="14"/>
  <c r="I151" i="14"/>
  <c r="H152" i="14"/>
  <c r="J152" i="14"/>
  <c r="I152" i="14"/>
  <c r="H153" i="14"/>
  <c r="J153" i="14"/>
  <c r="I153" i="14"/>
  <c r="H154" i="14"/>
  <c r="J154" i="14"/>
  <c r="I154" i="14"/>
  <c r="H155" i="14"/>
  <c r="G163" i="14"/>
  <c r="J155" i="14"/>
  <c r="I155" i="14"/>
  <c r="H156" i="14"/>
  <c r="J156" i="14"/>
  <c r="I156" i="14"/>
  <c r="H157" i="14"/>
  <c r="J157" i="14"/>
  <c r="I157" i="14"/>
  <c r="H158" i="14"/>
  <c r="J158" i="14"/>
  <c r="I158" i="14"/>
  <c r="H159" i="14"/>
  <c r="J159" i="14"/>
  <c r="I159" i="14"/>
  <c r="H160" i="14"/>
  <c r="J160" i="14"/>
  <c r="I160" i="14"/>
  <c r="H161" i="14"/>
  <c r="J161" i="14"/>
  <c r="I161" i="14"/>
  <c r="H162" i="14"/>
  <c r="J162" i="14"/>
  <c r="I162" i="14"/>
  <c r="I10" i="15"/>
  <c r="M10" i="15"/>
  <c r="L10" i="15"/>
  <c r="K10" i="15"/>
  <c r="J10" i="15"/>
  <c r="I14" i="15"/>
  <c r="M14" i="15"/>
  <c r="L14" i="15"/>
  <c r="K14" i="15"/>
  <c r="J14" i="15"/>
  <c r="I18" i="15"/>
  <c r="M18" i="15"/>
  <c r="L18" i="15"/>
  <c r="K18" i="15"/>
  <c r="J18" i="15"/>
  <c r="I23" i="15"/>
  <c r="M23" i="15"/>
  <c r="L23" i="15"/>
  <c r="K23" i="15"/>
  <c r="J23" i="15"/>
  <c r="I31" i="15"/>
  <c r="M31" i="15"/>
  <c r="L31" i="15"/>
  <c r="K31" i="15"/>
  <c r="J31" i="15"/>
  <c r="I40" i="15"/>
  <c r="M40" i="15"/>
  <c r="L40" i="15"/>
  <c r="K40" i="15"/>
  <c r="J40" i="15"/>
  <c r="I48" i="15"/>
  <c r="M48" i="15"/>
  <c r="L48" i="15"/>
  <c r="K48" i="15"/>
  <c r="J48" i="15"/>
  <c r="I57" i="15"/>
  <c r="M57" i="15"/>
  <c r="L57" i="15"/>
  <c r="K57" i="15"/>
  <c r="J57" i="15"/>
  <c r="I66" i="15"/>
  <c r="M66" i="15"/>
  <c r="L66" i="15"/>
  <c r="K66" i="15"/>
  <c r="J66" i="15"/>
  <c r="I74" i="15"/>
  <c r="M74" i="15"/>
  <c r="L74" i="15"/>
  <c r="K74" i="15"/>
  <c r="J74" i="15"/>
  <c r="I83" i="15"/>
  <c r="H91" i="15"/>
  <c r="M83" i="15"/>
  <c r="L83" i="15"/>
  <c r="K83" i="15"/>
  <c r="J83" i="15"/>
  <c r="I100" i="15"/>
  <c r="M100" i="15"/>
  <c r="L100" i="15"/>
  <c r="K100" i="15"/>
  <c r="J100" i="15"/>
  <c r="I109" i="15"/>
  <c r="M109" i="15"/>
  <c r="L109" i="15"/>
  <c r="K109" i="15"/>
  <c r="J109" i="15"/>
  <c r="I117" i="15"/>
  <c r="M117" i="15"/>
  <c r="L117" i="15"/>
  <c r="K117" i="15"/>
  <c r="J117" i="15"/>
  <c r="I126" i="15"/>
  <c r="M126" i="15"/>
  <c r="L126" i="15"/>
  <c r="K126" i="15"/>
  <c r="J126" i="15"/>
  <c r="I135" i="15"/>
  <c r="M135" i="15"/>
  <c r="L135" i="15"/>
  <c r="K135" i="15"/>
  <c r="J135" i="15"/>
  <c r="I143" i="15"/>
  <c r="M143" i="15"/>
  <c r="L143" i="15"/>
  <c r="K143" i="15"/>
  <c r="J143" i="15"/>
  <c r="I152" i="15"/>
  <c r="M152" i="15"/>
  <c r="L152" i="15"/>
  <c r="K152" i="15"/>
  <c r="J152" i="15"/>
  <c r="I160" i="15"/>
  <c r="M160" i="15"/>
  <c r="L160" i="15"/>
  <c r="K160" i="15"/>
  <c r="J160" i="15"/>
  <c r="I24" i="16"/>
  <c r="M24" i="16"/>
  <c r="H23" i="16"/>
  <c r="L24" i="16"/>
  <c r="K24" i="16"/>
  <c r="J24" i="16"/>
  <c r="I32" i="16"/>
  <c r="M32" i="16"/>
  <c r="L32" i="16"/>
  <c r="K32" i="16"/>
  <c r="J32" i="16"/>
  <c r="H49" i="16"/>
  <c r="I41" i="16"/>
  <c r="M41" i="16"/>
  <c r="L41" i="16"/>
  <c r="K41" i="16"/>
  <c r="J41" i="16"/>
  <c r="AA11" i="15"/>
  <c r="Z11" i="15"/>
  <c r="Y11" i="15"/>
  <c r="X11" i="15"/>
  <c r="W11" i="15"/>
  <c r="M26" i="15"/>
  <c r="L26" i="15"/>
  <c r="K26" i="15"/>
  <c r="J26" i="15"/>
  <c r="I26" i="15"/>
  <c r="M34" i="15"/>
  <c r="L34" i="15"/>
  <c r="K34" i="15"/>
  <c r="J34" i="15"/>
  <c r="I34" i="15"/>
  <c r="M43" i="15"/>
  <c r="L43" i="15"/>
  <c r="K43" i="15"/>
  <c r="J43" i="15"/>
  <c r="I43" i="15"/>
  <c r="M52" i="15"/>
  <c r="L52" i="15"/>
  <c r="K52" i="15"/>
  <c r="J52" i="15"/>
  <c r="I52" i="15"/>
  <c r="M60" i="15"/>
  <c r="L60" i="15"/>
  <c r="K60" i="15"/>
  <c r="J60" i="15"/>
  <c r="I60" i="15"/>
  <c r="H77" i="15"/>
  <c r="M69" i="15"/>
  <c r="L69" i="15"/>
  <c r="K69" i="15"/>
  <c r="J69" i="15"/>
  <c r="I69" i="15"/>
  <c r="M86" i="15"/>
  <c r="L86" i="15"/>
  <c r="K86" i="15"/>
  <c r="J86" i="15"/>
  <c r="I86" i="15"/>
  <c r="M95" i="15"/>
  <c r="L95" i="15"/>
  <c r="K95" i="15"/>
  <c r="J95" i="15"/>
  <c r="I95" i="15"/>
  <c r="M103" i="15"/>
  <c r="L103" i="15"/>
  <c r="K103" i="15"/>
  <c r="J103" i="15"/>
  <c r="I103" i="15"/>
  <c r="M112" i="15"/>
  <c r="L112" i="15"/>
  <c r="K112" i="15"/>
  <c r="J112" i="15"/>
  <c r="I112" i="15"/>
  <c r="M121" i="15"/>
  <c r="L121" i="15"/>
  <c r="K121" i="15"/>
  <c r="J121" i="15"/>
  <c r="I121" i="15"/>
  <c r="M129" i="15"/>
  <c r="L129" i="15"/>
  <c r="K129" i="15"/>
  <c r="J129" i="15"/>
  <c r="I129" i="15"/>
  <c r="M138" i="15"/>
  <c r="L138" i="15"/>
  <c r="K138" i="15"/>
  <c r="J138" i="15"/>
  <c r="I138" i="15"/>
  <c r="M146" i="15"/>
  <c r="L146" i="15"/>
  <c r="K146" i="15"/>
  <c r="J146" i="15"/>
  <c r="I146" i="15"/>
  <c r="M155" i="15"/>
  <c r="L155" i="15"/>
  <c r="K155" i="15"/>
  <c r="J155" i="15"/>
  <c r="I155" i="15"/>
  <c r="M12" i="16"/>
  <c r="L12" i="16"/>
  <c r="K12" i="16"/>
  <c r="J12" i="16"/>
  <c r="I12" i="16"/>
  <c r="M16" i="16"/>
  <c r="L16" i="16"/>
  <c r="K16" i="16"/>
  <c r="J16" i="16"/>
  <c r="I16" i="16"/>
  <c r="M20" i="16"/>
  <c r="L20" i="16"/>
  <c r="K20" i="16"/>
  <c r="J20" i="16"/>
  <c r="I20" i="16"/>
  <c r="H35" i="16"/>
  <c r="M27" i="16"/>
  <c r="L27" i="16"/>
  <c r="K27" i="16"/>
  <c r="J27" i="16"/>
  <c r="I27" i="16"/>
  <c r="M44" i="16"/>
  <c r="L44" i="16"/>
  <c r="K44" i="16"/>
  <c r="J44" i="16"/>
  <c r="I44" i="16"/>
  <c r="K48" i="16"/>
  <c r="M48" i="16"/>
  <c r="L48" i="16"/>
  <c r="J48" i="16"/>
  <c r="I48" i="16"/>
  <c r="K57" i="16"/>
  <c r="M57" i="16"/>
  <c r="L57" i="16"/>
  <c r="J57" i="16"/>
  <c r="I57" i="16"/>
  <c r="M66" i="16"/>
  <c r="L66" i="16"/>
  <c r="K66" i="16"/>
  <c r="J66" i="16"/>
  <c r="I66" i="16"/>
  <c r="H65" i="16"/>
  <c r="M74" i="16"/>
  <c r="L74" i="16"/>
  <c r="K74" i="16"/>
  <c r="J74" i="16"/>
  <c r="I74" i="16"/>
  <c r="M83" i="16"/>
  <c r="L83" i="16"/>
  <c r="K83" i="16"/>
  <c r="J83" i="16"/>
  <c r="I83" i="16"/>
  <c r="H91" i="16"/>
  <c r="M100" i="16"/>
  <c r="L100" i="16"/>
  <c r="K100" i="16"/>
  <c r="J100" i="16"/>
  <c r="I100" i="16"/>
  <c r="M109" i="16"/>
  <c r="L109" i="16"/>
  <c r="K109" i="16"/>
  <c r="J109" i="16"/>
  <c r="I109" i="16"/>
  <c r="M117" i="16"/>
  <c r="L117" i="16"/>
  <c r="K117" i="16"/>
  <c r="J117" i="16"/>
  <c r="I117" i="16"/>
  <c r="M126" i="16"/>
  <c r="L126" i="16"/>
  <c r="K126" i="16"/>
  <c r="J126" i="16"/>
  <c r="I126" i="16"/>
  <c r="M143" i="16"/>
  <c r="L143" i="16"/>
  <c r="K143" i="16"/>
  <c r="J143" i="16"/>
  <c r="I143" i="16"/>
  <c r="M152" i="16"/>
  <c r="L152" i="16"/>
  <c r="K152" i="16"/>
  <c r="J152" i="16"/>
  <c r="I152" i="16"/>
  <c r="M160" i="16"/>
  <c r="L160" i="16"/>
  <c r="K160" i="16"/>
  <c r="J160" i="16"/>
  <c r="I160" i="16"/>
  <c r="H23" i="17"/>
  <c r="L24" i="17"/>
  <c r="K24" i="17"/>
  <c r="J24" i="17"/>
  <c r="I24" i="17"/>
  <c r="L32" i="17"/>
  <c r="K32" i="17"/>
  <c r="J32" i="17"/>
  <c r="I32" i="17"/>
  <c r="L41" i="17"/>
  <c r="K41" i="17"/>
  <c r="J41" i="17"/>
  <c r="I41" i="17"/>
  <c r="H49" i="17"/>
  <c r="I10" i="18"/>
  <c r="H10" i="18"/>
  <c r="Y12" i="18"/>
  <c r="X12" i="18"/>
  <c r="W20" i="18"/>
  <c r="Q15" i="18"/>
  <c r="P15" i="18"/>
  <c r="I18" i="18"/>
  <c r="H18" i="18"/>
  <c r="M69" i="16"/>
  <c r="L69" i="16"/>
  <c r="K69" i="16"/>
  <c r="J69" i="16"/>
  <c r="I69" i="16"/>
  <c r="H77" i="16"/>
  <c r="M86" i="16"/>
  <c r="L86" i="16"/>
  <c r="K86" i="16"/>
  <c r="J86" i="16"/>
  <c r="I86" i="16"/>
  <c r="M95" i="16"/>
  <c r="L95" i="16"/>
  <c r="K95" i="16"/>
  <c r="J95" i="16"/>
  <c r="I95" i="16"/>
  <c r="M103" i="16"/>
  <c r="L103" i="16"/>
  <c r="K103" i="16"/>
  <c r="J103" i="16"/>
  <c r="I103" i="16"/>
  <c r="M112" i="16"/>
  <c r="L112" i="16"/>
  <c r="K112" i="16"/>
  <c r="J112" i="16"/>
  <c r="I112" i="16"/>
  <c r="M129" i="16"/>
  <c r="L129" i="16"/>
  <c r="K129" i="16"/>
  <c r="J129" i="16"/>
  <c r="I129" i="16"/>
  <c r="M138" i="16"/>
  <c r="L138" i="16"/>
  <c r="K138" i="16"/>
  <c r="J138" i="16"/>
  <c r="I138" i="16"/>
  <c r="M146" i="16"/>
  <c r="L146" i="16"/>
  <c r="K146" i="16"/>
  <c r="J146" i="16"/>
  <c r="I146" i="16"/>
  <c r="M155" i="16"/>
  <c r="L155" i="16"/>
  <c r="K155" i="16"/>
  <c r="J155" i="16"/>
  <c r="I155" i="16"/>
  <c r="L12" i="17"/>
  <c r="K12" i="17"/>
  <c r="J12" i="17"/>
  <c r="I12" i="17"/>
  <c r="M16" i="17"/>
  <c r="L16" i="17"/>
  <c r="K16" i="17"/>
  <c r="J16" i="17"/>
  <c r="I16" i="17"/>
  <c r="L20" i="17"/>
  <c r="K20" i="17"/>
  <c r="J20" i="17"/>
  <c r="I20" i="17"/>
  <c r="L27" i="17"/>
  <c r="K27" i="17"/>
  <c r="J27" i="17"/>
  <c r="I27" i="17"/>
  <c r="H35" i="17"/>
  <c r="M44" i="17"/>
  <c r="L44" i="17"/>
  <c r="K44" i="17"/>
  <c r="J44" i="17"/>
  <c r="I44" i="17"/>
  <c r="I9" i="18"/>
  <c r="H9" i="18"/>
  <c r="G8" i="18"/>
  <c r="J12" i="18" s="1"/>
  <c r="Y11" i="18"/>
  <c r="X11" i="18"/>
  <c r="Q14" i="18"/>
  <c r="P14" i="18"/>
  <c r="I17" i="18"/>
  <c r="H17" i="18"/>
  <c r="M72" i="16"/>
  <c r="L72" i="16"/>
  <c r="K72" i="16"/>
  <c r="J72" i="16"/>
  <c r="I72" i="16"/>
  <c r="M81" i="16"/>
  <c r="L81" i="16"/>
  <c r="K81" i="16"/>
  <c r="J81" i="16"/>
  <c r="I81" i="16"/>
  <c r="M89" i="16"/>
  <c r="L89" i="16"/>
  <c r="K89" i="16"/>
  <c r="J89" i="16"/>
  <c r="I89" i="16"/>
  <c r="M98" i="16"/>
  <c r="L98" i="16"/>
  <c r="K98" i="16"/>
  <c r="J98" i="16"/>
  <c r="I98" i="16"/>
  <c r="M115" i="16"/>
  <c r="L115" i="16"/>
  <c r="K115" i="16"/>
  <c r="J115" i="16"/>
  <c r="I115" i="16"/>
  <c r="M124" i="16"/>
  <c r="L124" i="16"/>
  <c r="K124" i="16"/>
  <c r="J124" i="16"/>
  <c r="I124" i="16"/>
  <c r="M132" i="16"/>
  <c r="L132" i="16"/>
  <c r="K132" i="16"/>
  <c r="J132" i="16"/>
  <c r="I132" i="16"/>
  <c r="M141" i="16"/>
  <c r="L141" i="16"/>
  <c r="K141" i="16"/>
  <c r="J141" i="16"/>
  <c r="I141" i="16"/>
  <c r="M150" i="16"/>
  <c r="H149" i="16"/>
  <c r="L150" i="16"/>
  <c r="K150" i="16"/>
  <c r="J150" i="16"/>
  <c r="I150" i="16"/>
  <c r="M158" i="16"/>
  <c r="L158" i="16"/>
  <c r="K158" i="16"/>
  <c r="J158" i="16"/>
  <c r="I158" i="16"/>
  <c r="L30" i="17"/>
  <c r="K30" i="17"/>
  <c r="J30" i="17"/>
  <c r="I30" i="17"/>
  <c r="L39" i="17"/>
  <c r="K39" i="17"/>
  <c r="J39" i="17"/>
  <c r="I39" i="17"/>
  <c r="L47" i="17"/>
  <c r="K47" i="17"/>
  <c r="J47" i="17"/>
  <c r="I47" i="17"/>
  <c r="Z10" i="18"/>
  <c r="Y10" i="18"/>
  <c r="X10" i="18"/>
  <c r="Q13" i="18"/>
  <c r="P13" i="18"/>
  <c r="I16" i="18"/>
  <c r="H16" i="18"/>
  <c r="M58" i="16"/>
  <c r="L58" i="16"/>
  <c r="K58" i="16"/>
  <c r="J58" i="16"/>
  <c r="I58" i="16"/>
  <c r="L67" i="16"/>
  <c r="K67" i="16"/>
  <c r="J67" i="16"/>
  <c r="I67" i="16"/>
  <c r="M67" i="16"/>
  <c r="L75" i="16"/>
  <c r="K75" i="16"/>
  <c r="J75" i="16"/>
  <c r="I75" i="16"/>
  <c r="M75" i="16"/>
  <c r="L84" i="16"/>
  <c r="K84" i="16"/>
  <c r="J84" i="16"/>
  <c r="I84" i="16"/>
  <c r="M84" i="16"/>
  <c r="L101" i="16"/>
  <c r="K101" i="16"/>
  <c r="J101" i="16"/>
  <c r="I101" i="16"/>
  <c r="M101" i="16"/>
  <c r="L110" i="16"/>
  <c r="K110" i="16"/>
  <c r="J110" i="16"/>
  <c r="I110" i="16"/>
  <c r="M110" i="16"/>
  <c r="L118" i="16"/>
  <c r="K118" i="16"/>
  <c r="J118" i="16"/>
  <c r="I118" i="16"/>
  <c r="M118" i="16"/>
  <c r="L127" i="16"/>
  <c r="K127" i="16"/>
  <c r="J127" i="16"/>
  <c r="I127" i="16"/>
  <c r="M127" i="16"/>
  <c r="L136" i="16"/>
  <c r="K136" i="16"/>
  <c r="J136" i="16"/>
  <c r="I136" i="16"/>
  <c r="M136" i="16"/>
  <c r="H135" i="16"/>
  <c r="L144" i="16"/>
  <c r="K144" i="16"/>
  <c r="J144" i="16"/>
  <c r="I144" i="16"/>
  <c r="M144" i="16"/>
  <c r="L153" i="16"/>
  <c r="K153" i="16"/>
  <c r="J153" i="16"/>
  <c r="I153" i="16"/>
  <c r="H161" i="16"/>
  <c r="M153" i="16"/>
  <c r="L11" i="17"/>
  <c r="K11" i="17"/>
  <c r="J11" i="17"/>
  <c r="I11" i="17"/>
  <c r="L15" i="17"/>
  <c r="K15" i="17"/>
  <c r="J15" i="17"/>
  <c r="I15" i="17"/>
  <c r="L19" i="17"/>
  <c r="K19" i="17"/>
  <c r="J19" i="17"/>
  <c r="I19" i="17"/>
  <c r="M19" i="17"/>
  <c r="L25" i="17"/>
  <c r="K25" i="17"/>
  <c r="J25" i="17"/>
  <c r="I25" i="17"/>
  <c r="L33" i="17"/>
  <c r="K33" i="17"/>
  <c r="J33" i="17"/>
  <c r="I33" i="17"/>
  <c r="L42" i="17"/>
  <c r="K42" i="17"/>
  <c r="J42" i="17"/>
  <c r="I42" i="17"/>
  <c r="Z9" i="18"/>
  <c r="Y9" i="18"/>
  <c r="X9" i="18"/>
  <c r="W8" i="18"/>
  <c r="Z11" i="18" s="1"/>
  <c r="Q12" i="18"/>
  <c r="P12" i="18"/>
  <c r="O20" i="18"/>
  <c r="I15" i="18"/>
  <c r="H15" i="18"/>
  <c r="Z17" i="18"/>
  <c r="Y17" i="18"/>
  <c r="X17" i="18"/>
  <c r="M61" i="16"/>
  <c r="L61" i="16"/>
  <c r="K61" i="16"/>
  <c r="J61" i="16"/>
  <c r="I61" i="16"/>
  <c r="K70" i="16"/>
  <c r="J70" i="16"/>
  <c r="I70" i="16"/>
  <c r="M70" i="16"/>
  <c r="L70" i="16"/>
  <c r="K87" i="16"/>
  <c r="J87" i="16"/>
  <c r="I87" i="16"/>
  <c r="M87" i="16"/>
  <c r="L87" i="16"/>
  <c r="K96" i="16"/>
  <c r="J96" i="16"/>
  <c r="I96" i="16"/>
  <c r="M96" i="16"/>
  <c r="L96" i="16"/>
  <c r="K104" i="16"/>
  <c r="J104" i="16"/>
  <c r="I104" i="16"/>
  <c r="M104" i="16"/>
  <c r="L104" i="16"/>
  <c r="K113" i="16"/>
  <c r="J113" i="16"/>
  <c r="I113" i="16"/>
  <c r="M113" i="16"/>
  <c r="L113" i="16"/>
  <c r="K122" i="16"/>
  <c r="J122" i="16"/>
  <c r="I122" i="16"/>
  <c r="M122" i="16"/>
  <c r="H121" i="16"/>
  <c r="L122" i="16"/>
  <c r="K130" i="16"/>
  <c r="J130" i="16"/>
  <c r="I130" i="16"/>
  <c r="M130" i="16"/>
  <c r="L130" i="16"/>
  <c r="K139" i="16"/>
  <c r="J139" i="16"/>
  <c r="I139" i="16"/>
  <c r="H147" i="16"/>
  <c r="M139" i="16"/>
  <c r="L139" i="16"/>
  <c r="K156" i="16"/>
  <c r="J156" i="16"/>
  <c r="I156" i="16"/>
  <c r="M156" i="16"/>
  <c r="L156" i="16"/>
  <c r="K28" i="17"/>
  <c r="J28" i="17"/>
  <c r="I28" i="17"/>
  <c r="L28" i="17"/>
  <c r="K45" i="17"/>
  <c r="J45" i="17"/>
  <c r="I45" i="17"/>
  <c r="L45" i="17"/>
  <c r="Q11" i="18"/>
  <c r="P11" i="18"/>
  <c r="I14" i="18"/>
  <c r="H14" i="18"/>
  <c r="Z16" i="18"/>
  <c r="Y16" i="18"/>
  <c r="X16" i="18"/>
  <c r="J73" i="16"/>
  <c r="I73" i="16"/>
  <c r="M73" i="16"/>
  <c r="L73" i="16"/>
  <c r="K73" i="16"/>
  <c r="J82" i="16"/>
  <c r="I82" i="16"/>
  <c r="M82" i="16"/>
  <c r="L82" i="16"/>
  <c r="K82" i="16"/>
  <c r="J90" i="16"/>
  <c r="I90" i="16"/>
  <c r="M90" i="16"/>
  <c r="L90" i="16"/>
  <c r="K90" i="16"/>
  <c r="J99" i="16"/>
  <c r="I99" i="16"/>
  <c r="M99" i="16"/>
  <c r="L99" i="16"/>
  <c r="K99" i="16"/>
  <c r="J108" i="16"/>
  <c r="I108" i="16"/>
  <c r="M108" i="16"/>
  <c r="H107" i="16"/>
  <c r="L108" i="16"/>
  <c r="K108" i="16"/>
  <c r="J116" i="16"/>
  <c r="I116" i="16"/>
  <c r="M116" i="16"/>
  <c r="L116" i="16"/>
  <c r="K116" i="16"/>
  <c r="J125" i="16"/>
  <c r="I125" i="16"/>
  <c r="H133" i="16"/>
  <c r="M125" i="16"/>
  <c r="L125" i="16"/>
  <c r="K125" i="16"/>
  <c r="J142" i="16"/>
  <c r="I142" i="16"/>
  <c r="M142" i="16"/>
  <c r="L142" i="16"/>
  <c r="K142" i="16"/>
  <c r="J151" i="16"/>
  <c r="I151" i="16"/>
  <c r="M151" i="16"/>
  <c r="L151" i="16"/>
  <c r="K151" i="16"/>
  <c r="J159" i="16"/>
  <c r="I159" i="16"/>
  <c r="M159" i="16"/>
  <c r="L159" i="16"/>
  <c r="K159" i="16"/>
  <c r="J10" i="17"/>
  <c r="H9" i="17"/>
  <c r="M25" i="17" s="1"/>
  <c r="I10" i="17"/>
  <c r="M10" i="17"/>
  <c r="L10" i="17"/>
  <c r="K10" i="17"/>
  <c r="J14" i="17"/>
  <c r="I14" i="17"/>
  <c r="L14" i="17"/>
  <c r="K14" i="17"/>
  <c r="J18" i="17"/>
  <c r="I18" i="17"/>
  <c r="M18" i="17"/>
  <c r="L18" i="17"/>
  <c r="K18" i="17"/>
  <c r="J31" i="17"/>
  <c r="I31" i="17"/>
  <c r="L31" i="17"/>
  <c r="K31" i="17"/>
  <c r="J40" i="17"/>
  <c r="I40" i="17"/>
  <c r="M40" i="17"/>
  <c r="L40" i="17"/>
  <c r="K40" i="17"/>
  <c r="J48" i="17"/>
  <c r="I48" i="17"/>
  <c r="L48" i="17"/>
  <c r="K48" i="17"/>
  <c r="Q10" i="18"/>
  <c r="P10" i="18"/>
  <c r="I13" i="18"/>
  <c r="H13" i="18"/>
  <c r="Z15" i="18"/>
  <c r="Y15" i="18"/>
  <c r="X15" i="18"/>
  <c r="I68" i="16"/>
  <c r="M68" i="16"/>
  <c r="L68" i="16"/>
  <c r="K68" i="16"/>
  <c r="J68" i="16"/>
  <c r="I76" i="16"/>
  <c r="M76" i="16"/>
  <c r="L76" i="16"/>
  <c r="K76" i="16"/>
  <c r="J76" i="16"/>
  <c r="I85" i="16"/>
  <c r="M85" i="16"/>
  <c r="L85" i="16"/>
  <c r="K85" i="16"/>
  <c r="J85" i="16"/>
  <c r="I94" i="16"/>
  <c r="M94" i="16"/>
  <c r="H93" i="16"/>
  <c r="L94" i="16"/>
  <c r="K94" i="16"/>
  <c r="J94" i="16"/>
  <c r="I102" i="16"/>
  <c r="M102" i="16"/>
  <c r="L102" i="16"/>
  <c r="K102" i="16"/>
  <c r="J102" i="16"/>
  <c r="I111" i="16"/>
  <c r="H119" i="16"/>
  <c r="M111" i="16"/>
  <c r="L111" i="16"/>
  <c r="K111" i="16"/>
  <c r="J111" i="16"/>
  <c r="I128" i="16"/>
  <c r="M128" i="16"/>
  <c r="L128" i="16"/>
  <c r="K128" i="16"/>
  <c r="J128" i="16"/>
  <c r="I137" i="16"/>
  <c r="M137" i="16"/>
  <c r="L137" i="16"/>
  <c r="K137" i="16"/>
  <c r="J137" i="16"/>
  <c r="I145" i="16"/>
  <c r="M145" i="16"/>
  <c r="L145" i="16"/>
  <c r="K145" i="16"/>
  <c r="J145" i="16"/>
  <c r="I154" i="16"/>
  <c r="M154" i="16"/>
  <c r="L154" i="16"/>
  <c r="K154" i="16"/>
  <c r="J154" i="16"/>
  <c r="W11" i="17"/>
  <c r="Z11" i="17"/>
  <c r="Y11" i="17"/>
  <c r="X11" i="17"/>
  <c r="I26" i="17"/>
  <c r="M26" i="17"/>
  <c r="L26" i="17"/>
  <c r="K26" i="17"/>
  <c r="J26" i="17"/>
  <c r="I34" i="17"/>
  <c r="M34" i="17"/>
  <c r="L34" i="17"/>
  <c r="K34" i="17"/>
  <c r="J34" i="17"/>
  <c r="I43" i="17"/>
  <c r="M43" i="17"/>
  <c r="L43" i="17"/>
  <c r="K43" i="17"/>
  <c r="J43" i="17"/>
  <c r="Q9" i="18"/>
  <c r="P9" i="18"/>
  <c r="O8" i="18"/>
  <c r="R23" i="18" s="1"/>
  <c r="I12" i="18"/>
  <c r="H12" i="18"/>
  <c r="G20" i="18"/>
  <c r="Z14" i="18"/>
  <c r="Y14" i="18"/>
  <c r="X14" i="18"/>
  <c r="Q17" i="18"/>
  <c r="P17" i="18"/>
  <c r="M71" i="16"/>
  <c r="L71" i="16"/>
  <c r="K71" i="16"/>
  <c r="J71" i="16"/>
  <c r="I71" i="16"/>
  <c r="M80" i="16"/>
  <c r="H79" i="16"/>
  <c r="L80" i="16"/>
  <c r="K80" i="16"/>
  <c r="J80" i="16"/>
  <c r="I80" i="16"/>
  <c r="M88" i="16"/>
  <c r="L88" i="16"/>
  <c r="K88" i="16"/>
  <c r="J88" i="16"/>
  <c r="I88" i="16"/>
  <c r="H105" i="16"/>
  <c r="M97" i="16"/>
  <c r="L97" i="16"/>
  <c r="K97" i="16"/>
  <c r="J97" i="16"/>
  <c r="I97" i="16"/>
  <c r="M114" i="16"/>
  <c r="L114" i="16"/>
  <c r="K114" i="16"/>
  <c r="J114" i="16"/>
  <c r="I114" i="16"/>
  <c r="M123" i="16"/>
  <c r="L123" i="16"/>
  <c r="K123" i="16"/>
  <c r="J123" i="16"/>
  <c r="I123" i="16"/>
  <c r="M131" i="16"/>
  <c r="L131" i="16"/>
  <c r="K131" i="16"/>
  <c r="J131" i="16"/>
  <c r="I131" i="16"/>
  <c r="M140" i="16"/>
  <c r="L140" i="16"/>
  <c r="K140" i="16"/>
  <c r="J140" i="16"/>
  <c r="I140" i="16"/>
  <c r="M157" i="16"/>
  <c r="L157" i="16"/>
  <c r="K157" i="16"/>
  <c r="J157" i="16"/>
  <c r="I157" i="16"/>
  <c r="H21" i="17"/>
  <c r="M13" i="17"/>
  <c r="L13" i="17"/>
  <c r="K13" i="17"/>
  <c r="J13" i="17"/>
  <c r="I13" i="17"/>
  <c r="M17" i="17"/>
  <c r="L17" i="17"/>
  <c r="K17" i="17"/>
  <c r="J17" i="17"/>
  <c r="I17" i="17"/>
  <c r="M29" i="17"/>
  <c r="L29" i="17"/>
  <c r="K29" i="17"/>
  <c r="J29" i="17"/>
  <c r="I29" i="17"/>
  <c r="M38" i="17"/>
  <c r="H37" i="17"/>
  <c r="L38" i="17"/>
  <c r="K38" i="17"/>
  <c r="J38" i="17"/>
  <c r="I38" i="17"/>
  <c r="M46" i="17"/>
  <c r="L46" i="17"/>
  <c r="K46" i="17"/>
  <c r="J46" i="17"/>
  <c r="I46" i="17"/>
  <c r="I11" i="18"/>
  <c r="H11" i="18"/>
  <c r="Z13" i="18"/>
  <c r="Y13" i="18"/>
  <c r="X13" i="18"/>
  <c r="Q16" i="18"/>
  <c r="P16" i="18"/>
  <c r="Q18" i="18"/>
  <c r="P18" i="18"/>
  <c r="Z18" i="18"/>
  <c r="Y18" i="18"/>
  <c r="X18" i="18"/>
  <c r="I19" i="18"/>
  <c r="H19" i="18"/>
  <c r="Q19" i="18"/>
  <c r="P19" i="18"/>
  <c r="Z19" i="18"/>
  <c r="Y19" i="18"/>
  <c r="X19" i="18"/>
  <c r="I23" i="18"/>
  <c r="H23" i="18"/>
  <c r="G22" i="18"/>
  <c r="Q23" i="18"/>
  <c r="P23" i="18"/>
  <c r="O22" i="18"/>
  <c r="Z23" i="18"/>
  <c r="Y23" i="18"/>
  <c r="X23" i="18"/>
  <c r="W22" i="18"/>
  <c r="I24" i="18"/>
  <c r="H24" i="18"/>
  <c r="Q24" i="18"/>
  <c r="P24" i="18"/>
  <c r="Z24" i="18"/>
  <c r="Y24" i="18"/>
  <c r="X24" i="18"/>
  <c r="I25" i="18"/>
  <c r="H25" i="18"/>
  <c r="Q25" i="18"/>
  <c r="P25" i="18"/>
  <c r="Z25" i="18"/>
  <c r="Y25" i="18"/>
  <c r="X25" i="18"/>
  <c r="I26" i="18"/>
  <c r="H26" i="18"/>
  <c r="G34" i="18"/>
  <c r="Q26" i="18"/>
  <c r="P26" i="18"/>
  <c r="O34" i="18"/>
  <c r="Z26" i="18"/>
  <c r="Y26" i="18"/>
  <c r="X26" i="18"/>
  <c r="W34" i="18"/>
  <c r="I27" i="18"/>
  <c r="H27" i="18"/>
  <c r="Q27" i="18"/>
  <c r="P27" i="18"/>
  <c r="Z27" i="18"/>
  <c r="Y27" i="18"/>
  <c r="X27" i="18"/>
  <c r="J28" i="18"/>
  <c r="I28" i="18"/>
  <c r="H28" i="18"/>
  <c r="Q28" i="18"/>
  <c r="P28" i="18"/>
  <c r="Z28" i="18"/>
  <c r="Y28" i="18"/>
  <c r="X28" i="18"/>
  <c r="I29" i="18"/>
  <c r="H29" i="18"/>
  <c r="Q29" i="18"/>
  <c r="P29" i="18"/>
  <c r="Z29" i="18"/>
  <c r="Y29" i="18"/>
  <c r="X29" i="18"/>
  <c r="I30" i="18"/>
  <c r="H30" i="18"/>
  <c r="Q30" i="18"/>
  <c r="P30" i="18"/>
  <c r="Z30" i="18"/>
  <c r="Y30" i="18"/>
  <c r="X30" i="18"/>
  <c r="I31" i="18"/>
  <c r="H31" i="18"/>
  <c r="Q31" i="18"/>
  <c r="P31" i="18"/>
  <c r="Z31" i="18"/>
  <c r="Y31" i="18"/>
  <c r="X31" i="18"/>
  <c r="I32" i="18"/>
  <c r="H32" i="18"/>
  <c r="Q32" i="18"/>
  <c r="P32" i="18"/>
  <c r="Z32" i="18"/>
  <c r="Y32" i="18"/>
  <c r="X32" i="18"/>
  <c r="I33" i="18"/>
  <c r="H33" i="18"/>
  <c r="Q33" i="18"/>
  <c r="P33" i="18"/>
  <c r="Z33" i="18"/>
  <c r="Y33" i="18"/>
  <c r="X33" i="18"/>
  <c r="I37" i="18"/>
  <c r="H37" i="18"/>
  <c r="G36" i="18"/>
  <c r="Q37" i="18"/>
  <c r="P37" i="18"/>
  <c r="O36" i="18"/>
  <c r="Z37" i="18"/>
  <c r="Y37" i="18"/>
  <c r="X37" i="18"/>
  <c r="W36" i="18"/>
  <c r="I38" i="18"/>
  <c r="H38" i="18"/>
  <c r="Q38" i="18"/>
  <c r="P38" i="18"/>
  <c r="Z38" i="18"/>
  <c r="Y38" i="18"/>
  <c r="X38" i="18"/>
  <c r="I39" i="18"/>
  <c r="H39" i="18"/>
  <c r="Q39" i="18"/>
  <c r="P39" i="18"/>
  <c r="Z39" i="18"/>
  <c r="Y39" i="18"/>
  <c r="X39" i="18"/>
  <c r="I40" i="18"/>
  <c r="H40" i="18"/>
  <c r="G48" i="18"/>
  <c r="Q40" i="18"/>
  <c r="P40" i="18"/>
  <c r="O48" i="18"/>
  <c r="Z40" i="18"/>
  <c r="Y40" i="18"/>
  <c r="X40" i="18"/>
  <c r="W48" i="18"/>
  <c r="J41" i="18"/>
  <c r="I41" i="18"/>
  <c r="H41" i="18"/>
  <c r="Q41" i="18"/>
  <c r="P41" i="18"/>
  <c r="Z41" i="18"/>
  <c r="Y41" i="18"/>
  <c r="X41" i="18"/>
  <c r="I42" i="18"/>
  <c r="H42" i="18"/>
  <c r="Q42" i="18"/>
  <c r="P42" i="18"/>
  <c r="Z42" i="18"/>
  <c r="Y42" i="18"/>
  <c r="X42" i="18"/>
  <c r="I43" i="18"/>
  <c r="H43" i="18"/>
  <c r="Q43" i="18"/>
  <c r="P43" i="18"/>
  <c r="Z43" i="18"/>
  <c r="Y43" i="18"/>
  <c r="X43" i="18"/>
  <c r="I44" i="18"/>
  <c r="H44" i="18"/>
  <c r="Q44" i="18"/>
  <c r="P44" i="18"/>
  <c r="Z44" i="18"/>
  <c r="Y44" i="18"/>
  <c r="X44" i="18"/>
  <c r="I45" i="18"/>
  <c r="H45" i="18"/>
  <c r="Q45" i="18"/>
  <c r="P45" i="18"/>
  <c r="Z45" i="18"/>
  <c r="Y45" i="18"/>
  <c r="X45" i="18"/>
  <c r="I46" i="18"/>
  <c r="H46" i="18"/>
  <c r="R46" i="18"/>
  <c r="Q46" i="18"/>
  <c r="P46" i="18"/>
  <c r="Z46" i="18"/>
  <c r="Y46" i="18"/>
  <c r="X46" i="18"/>
  <c r="I47" i="18"/>
  <c r="H47" i="18"/>
  <c r="Q47" i="18"/>
  <c r="P47" i="18"/>
  <c r="Z47" i="18"/>
  <c r="Y47" i="18"/>
  <c r="X47" i="18"/>
  <c r="I51" i="18"/>
  <c r="H51" i="18"/>
  <c r="G50" i="18"/>
  <c r="Q51" i="18"/>
  <c r="P51" i="18"/>
  <c r="O50" i="18"/>
  <c r="Z51" i="18"/>
  <c r="Y51" i="18"/>
  <c r="X51" i="18"/>
  <c r="W50" i="18"/>
  <c r="I52" i="18"/>
  <c r="H52" i="18"/>
  <c r="Q52" i="18"/>
  <c r="P52" i="18"/>
  <c r="I55" i="18"/>
  <c r="H55" i="18"/>
  <c r="Z57" i="18"/>
  <c r="Y57" i="18"/>
  <c r="X57" i="18"/>
  <c r="Q60" i="18"/>
  <c r="P60" i="18"/>
  <c r="Z66" i="18"/>
  <c r="Y66" i="18"/>
  <c r="X66" i="18"/>
  <c r="Q69" i="18"/>
  <c r="P69" i="18"/>
  <c r="J72" i="18"/>
  <c r="I72" i="18"/>
  <c r="H72" i="18"/>
  <c r="Z74" i="18"/>
  <c r="Y74" i="18"/>
  <c r="X74" i="18"/>
  <c r="I80" i="18"/>
  <c r="H80" i="18"/>
  <c r="Z82" i="18"/>
  <c r="Y82" i="18"/>
  <c r="X82" i="18"/>
  <c r="W90" i="18"/>
  <c r="Q85" i="18"/>
  <c r="P85" i="18"/>
  <c r="J88" i="18"/>
  <c r="I88" i="18"/>
  <c r="H88" i="18"/>
  <c r="Q94" i="18"/>
  <c r="P94" i="18"/>
  <c r="I97" i="18"/>
  <c r="H97" i="18"/>
  <c r="Z99" i="18"/>
  <c r="Y99" i="18"/>
  <c r="X99" i="18"/>
  <c r="Q102" i="18"/>
  <c r="P102" i="18"/>
  <c r="Z54" i="18"/>
  <c r="Y54" i="18"/>
  <c r="X54" i="18"/>
  <c r="W62" i="18"/>
  <c r="Q57" i="18"/>
  <c r="P57" i="18"/>
  <c r="I60" i="18"/>
  <c r="H60" i="18"/>
  <c r="Q66" i="18"/>
  <c r="P66" i="18"/>
  <c r="I69" i="18"/>
  <c r="H69" i="18"/>
  <c r="Z71" i="18"/>
  <c r="Y71" i="18"/>
  <c r="X71" i="18"/>
  <c r="Q74" i="18"/>
  <c r="P74" i="18"/>
  <c r="I79" i="18"/>
  <c r="H79" i="18"/>
  <c r="G78" i="18"/>
  <c r="Z81" i="18"/>
  <c r="Y81" i="18"/>
  <c r="X81" i="18"/>
  <c r="Q84" i="18"/>
  <c r="P84" i="18"/>
  <c r="I87" i="18"/>
  <c r="H87" i="18"/>
  <c r="Z89" i="18"/>
  <c r="Y89" i="18"/>
  <c r="X89" i="18"/>
  <c r="Q93" i="18"/>
  <c r="P93" i="18"/>
  <c r="O92" i="18"/>
  <c r="I96" i="18"/>
  <c r="H96" i="18"/>
  <c r="G104" i="18"/>
  <c r="Z98" i="18"/>
  <c r="Y98" i="18"/>
  <c r="X98" i="18"/>
  <c r="R101" i="18"/>
  <c r="Q101" i="18"/>
  <c r="P101" i="18"/>
  <c r="Q54" i="18"/>
  <c r="P54" i="18"/>
  <c r="O62" i="18"/>
  <c r="I57" i="18"/>
  <c r="H57" i="18"/>
  <c r="Z59" i="18"/>
  <c r="Y59" i="18"/>
  <c r="X59" i="18"/>
  <c r="I66" i="18"/>
  <c r="H66" i="18"/>
  <c r="Z68" i="18"/>
  <c r="W76" i="18"/>
  <c r="Y68" i="18"/>
  <c r="X68" i="18"/>
  <c r="Q71" i="18"/>
  <c r="P71" i="18"/>
  <c r="I74" i="18"/>
  <c r="H74" i="18"/>
  <c r="Z80" i="18"/>
  <c r="Y80" i="18"/>
  <c r="X80" i="18"/>
  <c r="Q83" i="18"/>
  <c r="P83" i="18"/>
  <c r="J86" i="18"/>
  <c r="I86" i="18"/>
  <c r="H86" i="18"/>
  <c r="Z88" i="18"/>
  <c r="Y88" i="18"/>
  <c r="X88" i="18"/>
  <c r="I95" i="18"/>
  <c r="H95" i="18"/>
  <c r="Z97" i="18"/>
  <c r="Y97" i="18"/>
  <c r="X97" i="18"/>
  <c r="Q100" i="18"/>
  <c r="P100" i="18"/>
  <c r="I103" i="18"/>
  <c r="H103" i="18"/>
  <c r="I54" i="18"/>
  <c r="H54" i="18"/>
  <c r="G62" i="18"/>
  <c r="Z56" i="18"/>
  <c r="Y56" i="18"/>
  <c r="X56" i="18"/>
  <c r="Q59" i="18"/>
  <c r="P59" i="18"/>
  <c r="Z65" i="18"/>
  <c r="W64" i="18"/>
  <c r="Y65" i="18"/>
  <c r="X65" i="18"/>
  <c r="R68" i="18"/>
  <c r="O76" i="18"/>
  <c r="Q68" i="18"/>
  <c r="P68" i="18"/>
  <c r="I71" i="18"/>
  <c r="H71" i="18"/>
  <c r="Z73" i="18"/>
  <c r="Y73" i="18"/>
  <c r="X73" i="18"/>
  <c r="Z75" i="18"/>
  <c r="X75" i="18"/>
  <c r="Y75" i="18"/>
  <c r="Z79" i="18"/>
  <c r="Y79" i="18"/>
  <c r="X79" i="18"/>
  <c r="W78" i="18"/>
  <c r="Q82" i="18"/>
  <c r="P82" i="18"/>
  <c r="O90" i="18"/>
  <c r="I85" i="18"/>
  <c r="H85" i="18"/>
  <c r="Z87" i="18"/>
  <c r="Y87" i="18"/>
  <c r="X87" i="18"/>
  <c r="I94" i="18"/>
  <c r="H94" i="18"/>
  <c r="Z96" i="18"/>
  <c r="Y96" i="18"/>
  <c r="X96" i="18"/>
  <c r="W104" i="18"/>
  <c r="Q99" i="18"/>
  <c r="P99" i="18"/>
  <c r="I102" i="18"/>
  <c r="H102" i="18"/>
  <c r="R107" i="18"/>
  <c r="Q107" i="18"/>
  <c r="P107" i="18"/>
  <c r="O106" i="18"/>
  <c r="I108" i="18"/>
  <c r="H108" i="18"/>
  <c r="Z108" i="18"/>
  <c r="Y108" i="18"/>
  <c r="X108" i="18"/>
  <c r="Q109" i="18"/>
  <c r="P109" i="18"/>
  <c r="I110" i="18"/>
  <c r="H110" i="18"/>
  <c r="G118" i="18"/>
  <c r="Z110" i="18"/>
  <c r="Y110" i="18"/>
  <c r="X110" i="18"/>
  <c r="W118" i="18"/>
  <c r="Q111" i="18"/>
  <c r="P111" i="18"/>
  <c r="J112" i="18"/>
  <c r="I112" i="18"/>
  <c r="H112" i="18"/>
  <c r="Z112" i="18"/>
  <c r="Y112" i="18"/>
  <c r="X112" i="18"/>
  <c r="Q113" i="18"/>
  <c r="P113" i="18"/>
  <c r="I114" i="18"/>
  <c r="H114" i="18"/>
  <c r="Z53" i="18"/>
  <c r="Y53" i="18"/>
  <c r="X53" i="18"/>
  <c r="Q56" i="18"/>
  <c r="P56" i="18"/>
  <c r="I59" i="18"/>
  <c r="H59" i="18"/>
  <c r="Z61" i="18"/>
  <c r="Y61" i="18"/>
  <c r="X61" i="18"/>
  <c r="R65" i="18"/>
  <c r="O64" i="18"/>
  <c r="Q65" i="18"/>
  <c r="P65" i="18"/>
  <c r="I68" i="18"/>
  <c r="H68" i="18"/>
  <c r="G76" i="18"/>
  <c r="Z70" i="18"/>
  <c r="Y70" i="18"/>
  <c r="X70" i="18"/>
  <c r="Q73" i="18"/>
  <c r="P73" i="18"/>
  <c r="Q81" i="18"/>
  <c r="P81" i="18"/>
  <c r="I84" i="18"/>
  <c r="H84" i="18"/>
  <c r="Z86" i="18"/>
  <c r="Y86" i="18"/>
  <c r="X86" i="18"/>
  <c r="Q89" i="18"/>
  <c r="P89" i="18"/>
  <c r="I93" i="18"/>
  <c r="H93" i="18"/>
  <c r="G92" i="18"/>
  <c r="Z95" i="18"/>
  <c r="Y95" i="18"/>
  <c r="X95" i="18"/>
  <c r="Q98" i="18"/>
  <c r="P98" i="18"/>
  <c r="I101" i="18"/>
  <c r="H101" i="18"/>
  <c r="Z103" i="18"/>
  <c r="Y103" i="18"/>
  <c r="X103" i="18"/>
  <c r="Q53" i="18"/>
  <c r="P53" i="18"/>
  <c r="I56" i="18"/>
  <c r="H56" i="18"/>
  <c r="Z58" i="18"/>
  <c r="Y58" i="18"/>
  <c r="X58" i="18"/>
  <c r="Q61" i="18"/>
  <c r="P61" i="18"/>
  <c r="I65" i="18"/>
  <c r="H65" i="18"/>
  <c r="G64" i="18"/>
  <c r="Z67" i="18"/>
  <c r="Y67" i="18"/>
  <c r="X67" i="18"/>
  <c r="Q70" i="18"/>
  <c r="P70" i="18"/>
  <c r="J73" i="18"/>
  <c r="I73" i="18"/>
  <c r="H73" i="18"/>
  <c r="P75" i="18"/>
  <c r="Q75" i="18"/>
  <c r="Q80" i="18"/>
  <c r="P80" i="18"/>
  <c r="I83" i="18"/>
  <c r="H83" i="18"/>
  <c r="Z85" i="18"/>
  <c r="Y85" i="18"/>
  <c r="X85" i="18"/>
  <c r="Q88" i="18"/>
  <c r="P88" i="18"/>
  <c r="Z94" i="18"/>
  <c r="Y94" i="18"/>
  <c r="X94" i="18"/>
  <c r="Q97" i="18"/>
  <c r="P97" i="18"/>
  <c r="J100" i="18"/>
  <c r="I100" i="18"/>
  <c r="H100" i="18"/>
  <c r="Z102" i="18"/>
  <c r="Y102" i="18"/>
  <c r="X102" i="18"/>
  <c r="H53" i="18"/>
  <c r="I53" i="18"/>
  <c r="Z55" i="18"/>
  <c r="X55" i="18"/>
  <c r="Y55" i="18"/>
  <c r="P58" i="18"/>
  <c r="Q58" i="18"/>
  <c r="H61" i="18"/>
  <c r="I61" i="18"/>
  <c r="P67" i="18"/>
  <c r="Q67" i="18"/>
  <c r="H70" i="18"/>
  <c r="I70" i="18"/>
  <c r="Z72" i="18"/>
  <c r="X72" i="18"/>
  <c r="Y72" i="18"/>
  <c r="Q79" i="18"/>
  <c r="P79" i="18"/>
  <c r="O78" i="18"/>
  <c r="I82" i="18"/>
  <c r="H82" i="18"/>
  <c r="G90" i="18"/>
  <c r="Z84" i="18"/>
  <c r="Y84" i="18"/>
  <c r="X84" i="18"/>
  <c r="Q87" i="18"/>
  <c r="P87" i="18"/>
  <c r="Z93" i="18"/>
  <c r="Y93" i="18"/>
  <c r="X93" i="18"/>
  <c r="W92" i="18"/>
  <c r="Q96" i="18"/>
  <c r="P96" i="18"/>
  <c r="O104" i="18"/>
  <c r="I99" i="18"/>
  <c r="H99" i="18"/>
  <c r="Z101" i="18"/>
  <c r="Y101" i="18"/>
  <c r="X101" i="18"/>
  <c r="Z52" i="18"/>
  <c r="Y52" i="18"/>
  <c r="X52" i="18"/>
  <c r="Q55" i="18"/>
  <c r="P55" i="18"/>
  <c r="I58" i="18"/>
  <c r="H58" i="18"/>
  <c r="Z60" i="18"/>
  <c r="Y60" i="18"/>
  <c r="X60" i="18"/>
  <c r="I67" i="18"/>
  <c r="H67" i="18"/>
  <c r="Z69" i="18"/>
  <c r="Y69" i="18"/>
  <c r="X69" i="18"/>
  <c r="Q72" i="18"/>
  <c r="P72" i="18"/>
  <c r="H75" i="18"/>
  <c r="I75" i="18"/>
  <c r="I81" i="18"/>
  <c r="H81" i="18"/>
  <c r="Z83" i="18"/>
  <c r="Y83" i="18"/>
  <c r="X83" i="18"/>
  <c r="Q86" i="18"/>
  <c r="P86" i="18"/>
  <c r="J89" i="18"/>
  <c r="I89" i="18"/>
  <c r="H89" i="18"/>
  <c r="Q95" i="18"/>
  <c r="P95" i="18"/>
  <c r="I98" i="18"/>
  <c r="H98" i="18"/>
  <c r="Z100" i="18"/>
  <c r="Y100" i="18"/>
  <c r="X100" i="18"/>
  <c r="Q103" i="18"/>
  <c r="P103" i="18"/>
  <c r="I107" i="18"/>
  <c r="H107" i="18"/>
  <c r="G106" i="18"/>
  <c r="Z107" i="18"/>
  <c r="Y107" i="18"/>
  <c r="X107" i="18"/>
  <c r="W106" i="18"/>
  <c r="Q108" i="18"/>
  <c r="P108" i="18"/>
  <c r="I109" i="18"/>
  <c r="H109" i="18"/>
  <c r="Z109" i="18"/>
  <c r="Y109" i="18"/>
  <c r="X109" i="18"/>
  <c r="R110" i="18"/>
  <c r="Q110" i="18"/>
  <c r="P110" i="18"/>
  <c r="O118" i="18"/>
  <c r="I111" i="18"/>
  <c r="H111" i="18"/>
  <c r="Z111" i="18"/>
  <c r="Y111" i="18"/>
  <c r="X111" i="18"/>
  <c r="Q112" i="18"/>
  <c r="P112" i="18"/>
  <c r="I113" i="18"/>
  <c r="H113" i="18"/>
  <c r="Z113" i="18"/>
  <c r="Y113" i="18"/>
  <c r="X113" i="18"/>
  <c r="Q151" i="18"/>
  <c r="P151" i="18"/>
  <c r="I154" i="18"/>
  <c r="H154" i="18"/>
  <c r="Z156" i="18"/>
  <c r="Y156" i="18"/>
  <c r="X156" i="18"/>
  <c r="Z157" i="18"/>
  <c r="Y157" i="18"/>
  <c r="X157" i="18"/>
  <c r="Q12" i="19"/>
  <c r="P12" i="19"/>
  <c r="I15" i="19"/>
  <c r="H15" i="19"/>
  <c r="Y17" i="19"/>
  <c r="X17" i="19"/>
  <c r="Q20" i="19"/>
  <c r="P20" i="19"/>
  <c r="I24" i="19"/>
  <c r="H24" i="19"/>
  <c r="G23" i="19"/>
  <c r="U23" i="19"/>
  <c r="Y26" i="19"/>
  <c r="X26" i="19"/>
  <c r="Q29" i="19"/>
  <c r="P29" i="19"/>
  <c r="I32" i="19"/>
  <c r="H32" i="19"/>
  <c r="Y34" i="19"/>
  <c r="X34" i="19"/>
  <c r="Q38" i="19"/>
  <c r="P38" i="19"/>
  <c r="O37" i="19"/>
  <c r="I41" i="19"/>
  <c r="H41" i="19"/>
  <c r="G49" i="19"/>
  <c r="U49" i="19"/>
  <c r="I151" i="18"/>
  <c r="H151" i="18"/>
  <c r="Z153" i="18"/>
  <c r="Y153" i="18"/>
  <c r="X153" i="18"/>
  <c r="Q156" i="18"/>
  <c r="P156" i="18"/>
  <c r="Q159" i="18"/>
  <c r="P159" i="18"/>
  <c r="R11" i="19"/>
  <c r="Q11" i="19"/>
  <c r="P11" i="19"/>
  <c r="I14" i="19"/>
  <c r="H14" i="19"/>
  <c r="Y16" i="19"/>
  <c r="X16" i="19"/>
  <c r="R19" i="19"/>
  <c r="Q19" i="19"/>
  <c r="P19" i="19"/>
  <c r="Y25" i="19"/>
  <c r="X25" i="19"/>
  <c r="R28" i="19"/>
  <c r="Q28" i="19"/>
  <c r="P28" i="19"/>
  <c r="J31" i="19"/>
  <c r="I31" i="19"/>
  <c r="H31" i="19"/>
  <c r="Y33" i="19"/>
  <c r="X33" i="19"/>
  <c r="I40" i="19"/>
  <c r="H40" i="19"/>
  <c r="Y42" i="19"/>
  <c r="X42" i="19"/>
  <c r="Z150" i="18"/>
  <c r="Y150" i="18"/>
  <c r="X150" i="18"/>
  <c r="Q153" i="18"/>
  <c r="P153" i="18"/>
  <c r="J156" i="18"/>
  <c r="I156" i="18"/>
  <c r="H156" i="18"/>
  <c r="Q158" i="18"/>
  <c r="P158" i="18"/>
  <c r="Q10" i="19"/>
  <c r="P10" i="19"/>
  <c r="O9" i="19"/>
  <c r="R29" i="19" s="1"/>
  <c r="I13" i="19"/>
  <c r="H13" i="19"/>
  <c r="G21" i="19"/>
  <c r="U21" i="19"/>
  <c r="Y15" i="19"/>
  <c r="X15" i="19"/>
  <c r="Q18" i="19"/>
  <c r="P18" i="19"/>
  <c r="Y24" i="19"/>
  <c r="X24" i="19"/>
  <c r="W23" i="19"/>
  <c r="R27" i="19"/>
  <c r="Q27" i="19"/>
  <c r="P27" i="19"/>
  <c r="O35" i="19"/>
  <c r="J30" i="19"/>
  <c r="I30" i="19"/>
  <c r="H30" i="19"/>
  <c r="Y32" i="19"/>
  <c r="X32" i="19"/>
  <c r="I39" i="19"/>
  <c r="H39" i="19"/>
  <c r="Y41" i="19"/>
  <c r="X41" i="19"/>
  <c r="W49" i="19"/>
  <c r="Q150" i="18"/>
  <c r="P150" i="18"/>
  <c r="I153" i="18"/>
  <c r="H153" i="18"/>
  <c r="Z155" i="18"/>
  <c r="Y155" i="18"/>
  <c r="X155" i="18"/>
  <c r="R157" i="18"/>
  <c r="Q157" i="18"/>
  <c r="P157" i="18"/>
  <c r="I12" i="19"/>
  <c r="H12" i="19"/>
  <c r="Y14" i="19"/>
  <c r="X14" i="19"/>
  <c r="R17" i="19"/>
  <c r="Q17" i="19"/>
  <c r="P17" i="19"/>
  <c r="I20" i="19"/>
  <c r="H20" i="19"/>
  <c r="R26" i="19"/>
  <c r="Q26" i="19"/>
  <c r="P26" i="19"/>
  <c r="I29" i="19"/>
  <c r="H29" i="19"/>
  <c r="Y31" i="19"/>
  <c r="X31" i="19"/>
  <c r="R34" i="19"/>
  <c r="Q34" i="19"/>
  <c r="P34" i="19"/>
  <c r="I38" i="19"/>
  <c r="H38" i="19"/>
  <c r="G37" i="19"/>
  <c r="U37" i="19"/>
  <c r="Y40" i="19"/>
  <c r="X40" i="19"/>
  <c r="Q114" i="18"/>
  <c r="P114" i="18"/>
  <c r="Z114" i="18"/>
  <c r="Y114" i="18"/>
  <c r="X114" i="18"/>
  <c r="I115" i="18"/>
  <c r="H115" i="18"/>
  <c r="Q115" i="18"/>
  <c r="P115" i="18"/>
  <c r="Z115" i="18"/>
  <c r="Y115" i="18"/>
  <c r="X115" i="18"/>
  <c r="J116" i="18"/>
  <c r="I116" i="18"/>
  <c r="H116" i="18"/>
  <c r="Q116" i="18"/>
  <c r="P116" i="18"/>
  <c r="Z116" i="18"/>
  <c r="Y116" i="18"/>
  <c r="X116" i="18"/>
  <c r="I117" i="18"/>
  <c r="H117" i="18"/>
  <c r="Q117" i="18"/>
  <c r="P117" i="18"/>
  <c r="Z117" i="18"/>
  <c r="Y117" i="18"/>
  <c r="X117" i="18"/>
  <c r="I121" i="18"/>
  <c r="H121" i="18"/>
  <c r="G120" i="18"/>
  <c r="Q121" i="18"/>
  <c r="P121" i="18"/>
  <c r="O120" i="18"/>
  <c r="Z121" i="18"/>
  <c r="Y121" i="18"/>
  <c r="X121" i="18"/>
  <c r="W120" i="18"/>
  <c r="I122" i="18"/>
  <c r="H122" i="18"/>
  <c r="Q122" i="18"/>
  <c r="P122" i="18"/>
  <c r="Z122" i="18"/>
  <c r="Y122" i="18"/>
  <c r="X122" i="18"/>
  <c r="I123" i="18"/>
  <c r="H123" i="18"/>
  <c r="Q123" i="18"/>
  <c r="P123" i="18"/>
  <c r="Z123" i="18"/>
  <c r="Y123" i="18"/>
  <c r="X123" i="18"/>
  <c r="J124" i="18"/>
  <c r="I124" i="18"/>
  <c r="H124" i="18"/>
  <c r="G132" i="18"/>
  <c r="Q124" i="18"/>
  <c r="P124" i="18"/>
  <c r="O132" i="18"/>
  <c r="Z124" i="18"/>
  <c r="Y124" i="18"/>
  <c r="X124" i="18"/>
  <c r="W132" i="18"/>
  <c r="I125" i="18"/>
  <c r="H125" i="18"/>
  <c r="Q125" i="18"/>
  <c r="P125" i="18"/>
  <c r="Z125" i="18"/>
  <c r="Y125" i="18"/>
  <c r="X125" i="18"/>
  <c r="I126" i="18"/>
  <c r="H126" i="18"/>
  <c r="R126" i="18"/>
  <c r="Q126" i="18"/>
  <c r="P126" i="18"/>
  <c r="Z126" i="18"/>
  <c r="Y126" i="18"/>
  <c r="X126" i="18"/>
  <c r="I127" i="18"/>
  <c r="H127" i="18"/>
  <c r="Q127" i="18"/>
  <c r="P127" i="18"/>
  <c r="Z127" i="18"/>
  <c r="Y127" i="18"/>
  <c r="X127" i="18"/>
  <c r="I128" i="18"/>
  <c r="H128" i="18"/>
  <c r="Q128" i="18"/>
  <c r="P128" i="18"/>
  <c r="Z128" i="18"/>
  <c r="Y128" i="18"/>
  <c r="X128" i="18"/>
  <c r="J129" i="18"/>
  <c r="I129" i="18"/>
  <c r="H129" i="18"/>
  <c r="Q129" i="18"/>
  <c r="P129" i="18"/>
  <c r="Z129" i="18"/>
  <c r="Y129" i="18"/>
  <c r="X129" i="18"/>
  <c r="I130" i="18"/>
  <c r="H130" i="18"/>
  <c r="Q130" i="18"/>
  <c r="P130" i="18"/>
  <c r="Z130" i="18"/>
  <c r="Y130" i="18"/>
  <c r="X130" i="18"/>
  <c r="I131" i="18"/>
  <c r="H131" i="18"/>
  <c r="Q131" i="18"/>
  <c r="P131" i="18"/>
  <c r="Z131" i="18"/>
  <c r="Y131" i="18"/>
  <c r="X131" i="18"/>
  <c r="I135" i="18"/>
  <c r="H135" i="18"/>
  <c r="G134" i="18"/>
  <c r="Q135" i="18"/>
  <c r="P135" i="18"/>
  <c r="O134" i="18"/>
  <c r="Z135" i="18"/>
  <c r="Y135" i="18"/>
  <c r="X135" i="18"/>
  <c r="W134" i="18"/>
  <c r="I136" i="18"/>
  <c r="H136" i="18"/>
  <c r="Q136" i="18"/>
  <c r="P136" i="18"/>
  <c r="Z136" i="18"/>
  <c r="Y136" i="18"/>
  <c r="X136" i="18"/>
  <c r="J137" i="18"/>
  <c r="I137" i="18"/>
  <c r="H137" i="18"/>
  <c r="Q137" i="18"/>
  <c r="P137" i="18"/>
  <c r="Z137" i="18"/>
  <c r="Y137" i="18"/>
  <c r="X137" i="18"/>
  <c r="I138" i="18"/>
  <c r="H138" i="18"/>
  <c r="G146" i="18"/>
  <c r="Q138" i="18"/>
  <c r="P138" i="18"/>
  <c r="O146" i="18"/>
  <c r="Z138" i="18"/>
  <c r="Y138" i="18"/>
  <c r="X138" i="18"/>
  <c r="W146" i="18"/>
  <c r="I139" i="18"/>
  <c r="H139" i="18"/>
  <c r="R139" i="18"/>
  <c r="Q139" i="18"/>
  <c r="P139" i="18"/>
  <c r="Z139" i="18"/>
  <c r="Y139" i="18"/>
  <c r="X139" i="18"/>
  <c r="I140" i="18"/>
  <c r="H140" i="18"/>
  <c r="Q140" i="18"/>
  <c r="P140" i="18"/>
  <c r="Z140" i="18"/>
  <c r="Y140" i="18"/>
  <c r="X140" i="18"/>
  <c r="I141" i="18"/>
  <c r="H141" i="18"/>
  <c r="Q141" i="18"/>
  <c r="P141" i="18"/>
  <c r="Z141" i="18"/>
  <c r="Y141" i="18"/>
  <c r="X141" i="18"/>
  <c r="J142" i="18"/>
  <c r="I142" i="18"/>
  <c r="H142" i="18"/>
  <c r="Q142" i="18"/>
  <c r="P142" i="18"/>
  <c r="Z142" i="18"/>
  <c r="Y142" i="18"/>
  <c r="X142" i="18"/>
  <c r="I143" i="18"/>
  <c r="H143" i="18"/>
  <c r="Q143" i="18"/>
  <c r="P143" i="18"/>
  <c r="Z143" i="18"/>
  <c r="Y143" i="18"/>
  <c r="X143" i="18"/>
  <c r="I144" i="18"/>
  <c r="H144" i="18"/>
  <c r="Q144" i="18"/>
  <c r="P144" i="18"/>
  <c r="Z144" i="18"/>
  <c r="Y144" i="18"/>
  <c r="X144" i="18"/>
  <c r="I145" i="18"/>
  <c r="H145" i="18"/>
  <c r="Q145" i="18"/>
  <c r="P145" i="18"/>
  <c r="Z145" i="18"/>
  <c r="Y145" i="18"/>
  <c r="X145" i="18"/>
  <c r="I149" i="18"/>
  <c r="H149" i="18"/>
  <c r="G148" i="18"/>
  <c r="R149" i="18"/>
  <c r="Q149" i="18"/>
  <c r="P149" i="18"/>
  <c r="O148" i="18"/>
  <c r="Z149" i="18"/>
  <c r="Y149" i="18"/>
  <c r="X149" i="18"/>
  <c r="W148" i="18"/>
  <c r="J150" i="18"/>
  <c r="I150" i="18"/>
  <c r="H150" i="18"/>
  <c r="Z152" i="18"/>
  <c r="Y152" i="18"/>
  <c r="W160" i="18"/>
  <c r="X152" i="18"/>
  <c r="Q155" i="18"/>
  <c r="P155" i="18"/>
  <c r="I159" i="18"/>
  <c r="H159" i="18"/>
  <c r="I11" i="19"/>
  <c r="H11" i="19"/>
  <c r="Y13" i="19"/>
  <c r="X13" i="19"/>
  <c r="W21" i="19"/>
  <c r="R16" i="19"/>
  <c r="Q16" i="19"/>
  <c r="P16" i="19"/>
  <c r="I19" i="19"/>
  <c r="H19" i="19"/>
  <c r="R25" i="19"/>
  <c r="Q25" i="19"/>
  <c r="P25" i="19"/>
  <c r="J28" i="19"/>
  <c r="I28" i="19"/>
  <c r="H28" i="19"/>
  <c r="Y30" i="19"/>
  <c r="X30" i="19"/>
  <c r="R33" i="19"/>
  <c r="Q33" i="19"/>
  <c r="P33" i="19"/>
  <c r="Y39" i="19"/>
  <c r="X39" i="19"/>
  <c r="R42" i="19"/>
  <c r="Q42" i="19"/>
  <c r="P42" i="19"/>
  <c r="Q152" i="18"/>
  <c r="P152" i="18"/>
  <c r="O160" i="18"/>
  <c r="I155" i="18"/>
  <c r="H155" i="18"/>
  <c r="J158" i="18"/>
  <c r="I158" i="18"/>
  <c r="H158" i="18"/>
  <c r="I10" i="19"/>
  <c r="H10" i="19"/>
  <c r="G9" i="19"/>
  <c r="J39" i="19" s="1"/>
  <c r="U9" i="19"/>
  <c r="Z24" i="19" s="1"/>
  <c r="Y12" i="19"/>
  <c r="X12" i="19"/>
  <c r="R15" i="19"/>
  <c r="Q15" i="19"/>
  <c r="P15" i="19"/>
  <c r="J18" i="19"/>
  <c r="I18" i="19"/>
  <c r="H18" i="19"/>
  <c r="Y20" i="19"/>
  <c r="X20" i="19"/>
  <c r="R24" i="19"/>
  <c r="Q24" i="19"/>
  <c r="P24" i="19"/>
  <c r="O23" i="19"/>
  <c r="J27" i="19"/>
  <c r="I27" i="19"/>
  <c r="H27" i="19"/>
  <c r="G35" i="19"/>
  <c r="U35" i="19"/>
  <c r="Y29" i="19"/>
  <c r="X29" i="19"/>
  <c r="R32" i="19"/>
  <c r="Q32" i="19"/>
  <c r="P32" i="19"/>
  <c r="Y38" i="19"/>
  <c r="X38" i="19"/>
  <c r="W37" i="19"/>
  <c r="R41" i="19"/>
  <c r="Q41" i="19"/>
  <c r="P41" i="19"/>
  <c r="O49" i="19"/>
  <c r="H152" i="18"/>
  <c r="G160" i="18"/>
  <c r="I152" i="18"/>
  <c r="Z154" i="18"/>
  <c r="X154" i="18"/>
  <c r="Y154" i="18"/>
  <c r="J157" i="18"/>
  <c r="H157" i="18"/>
  <c r="I157" i="18"/>
  <c r="Z159" i="18"/>
  <c r="X159" i="18"/>
  <c r="Y159" i="18"/>
  <c r="Y11" i="19"/>
  <c r="X11" i="19"/>
  <c r="R14" i="19"/>
  <c r="Q14" i="19"/>
  <c r="P14" i="19"/>
  <c r="J17" i="19"/>
  <c r="I17" i="19"/>
  <c r="H17" i="19"/>
  <c r="Y19" i="19"/>
  <c r="X19" i="19"/>
  <c r="J26" i="19"/>
  <c r="I26" i="19"/>
  <c r="H26" i="19"/>
  <c r="Y28" i="19"/>
  <c r="X28" i="19"/>
  <c r="R31" i="19"/>
  <c r="Q31" i="19"/>
  <c r="P31" i="19"/>
  <c r="J34" i="19"/>
  <c r="I34" i="19"/>
  <c r="H34" i="19"/>
  <c r="R40" i="19"/>
  <c r="Q40" i="19"/>
  <c r="P40" i="19"/>
  <c r="J43" i="19"/>
  <c r="I43" i="19"/>
  <c r="H43" i="19"/>
  <c r="Z151" i="18"/>
  <c r="Y151" i="18"/>
  <c r="X151" i="18"/>
  <c r="Q154" i="18"/>
  <c r="P154" i="18"/>
  <c r="Z158" i="18"/>
  <c r="Y158" i="18"/>
  <c r="X158" i="18"/>
  <c r="Y10" i="19"/>
  <c r="X10" i="19"/>
  <c r="W9" i="19"/>
  <c r="R13" i="19"/>
  <c r="Q13" i="19"/>
  <c r="P13" i="19"/>
  <c r="O21" i="19"/>
  <c r="J16" i="19"/>
  <c r="I16" i="19"/>
  <c r="H16" i="19"/>
  <c r="Y18" i="19"/>
  <c r="X18" i="19"/>
  <c r="J25" i="19"/>
  <c r="I25" i="19"/>
  <c r="H25" i="19"/>
  <c r="Y27" i="19"/>
  <c r="X27" i="19"/>
  <c r="W35" i="19"/>
  <c r="R30" i="19"/>
  <c r="Q30" i="19"/>
  <c r="P30" i="19"/>
  <c r="J33" i="19"/>
  <c r="I33" i="19"/>
  <c r="H33" i="19"/>
  <c r="R39" i="19"/>
  <c r="Q39" i="19"/>
  <c r="P39" i="19"/>
  <c r="J42" i="19"/>
  <c r="I42" i="19"/>
  <c r="H42" i="19"/>
  <c r="R72" i="19"/>
  <c r="Q72" i="19"/>
  <c r="P72" i="19"/>
  <c r="J75" i="19"/>
  <c r="I75" i="19"/>
  <c r="H75" i="19"/>
  <c r="U79" i="19"/>
  <c r="R81" i="19"/>
  <c r="Q81" i="19"/>
  <c r="P81" i="19"/>
  <c r="J84" i="19"/>
  <c r="I84" i="19"/>
  <c r="H84" i="19"/>
  <c r="Y86" i="19"/>
  <c r="X86" i="19"/>
  <c r="R89" i="19"/>
  <c r="Q89" i="19"/>
  <c r="P89" i="19"/>
  <c r="Y95" i="19"/>
  <c r="X95" i="19"/>
  <c r="U105" i="19"/>
  <c r="R98" i="19"/>
  <c r="Q98" i="19"/>
  <c r="P98" i="19"/>
  <c r="J101" i="19"/>
  <c r="I101" i="19"/>
  <c r="H101" i="19"/>
  <c r="X103" i="19"/>
  <c r="Y103" i="19"/>
  <c r="X108" i="19"/>
  <c r="W107" i="19"/>
  <c r="Y108" i="19"/>
  <c r="H110" i="19"/>
  <c r="J110" i="19"/>
  <c r="I110" i="19"/>
  <c r="P111" i="19"/>
  <c r="R111" i="19"/>
  <c r="Q111" i="19"/>
  <c r="O119" i="19"/>
  <c r="X112" i="19"/>
  <c r="Y112" i="19"/>
  <c r="H114" i="19"/>
  <c r="J114" i="19"/>
  <c r="I114" i="19"/>
  <c r="P115" i="19"/>
  <c r="R115" i="19"/>
  <c r="Q115" i="19"/>
  <c r="X116" i="19"/>
  <c r="Y116" i="19"/>
  <c r="H118" i="19"/>
  <c r="J118" i="19"/>
  <c r="I118" i="19"/>
  <c r="U121" i="19"/>
  <c r="H123" i="19"/>
  <c r="J123" i="19"/>
  <c r="I123" i="19"/>
  <c r="P124" i="19"/>
  <c r="R124" i="19"/>
  <c r="Q124" i="19"/>
  <c r="X125" i="19"/>
  <c r="W133" i="19"/>
  <c r="Y125" i="19"/>
  <c r="H127" i="19"/>
  <c r="J127" i="19"/>
  <c r="I127" i="19"/>
  <c r="P128" i="19"/>
  <c r="R128" i="19"/>
  <c r="Q128" i="19"/>
  <c r="X129" i="19"/>
  <c r="Y129" i="19"/>
  <c r="H131" i="19"/>
  <c r="J131" i="19"/>
  <c r="I131" i="19"/>
  <c r="P132" i="19"/>
  <c r="R132" i="19"/>
  <c r="Q132" i="19"/>
  <c r="H136" i="19"/>
  <c r="J136" i="19"/>
  <c r="I136" i="19"/>
  <c r="G135" i="19"/>
  <c r="U135" i="19"/>
  <c r="X138" i="19"/>
  <c r="Y138" i="19"/>
  <c r="P139" i="19"/>
  <c r="O147" i="19"/>
  <c r="R139" i="19"/>
  <c r="Q139" i="19"/>
  <c r="H140" i="19"/>
  <c r="J140" i="19"/>
  <c r="I140" i="19"/>
  <c r="X140" i="19"/>
  <c r="Y140" i="19"/>
  <c r="P141" i="19"/>
  <c r="R141" i="19"/>
  <c r="Q141" i="19"/>
  <c r="H142" i="19"/>
  <c r="J142" i="19"/>
  <c r="I142" i="19"/>
  <c r="X142" i="19"/>
  <c r="Y142" i="19"/>
  <c r="P143" i="19"/>
  <c r="R143" i="19"/>
  <c r="Q143" i="19"/>
  <c r="H144" i="19"/>
  <c r="J144" i="19"/>
  <c r="I144" i="19"/>
  <c r="X144" i="19"/>
  <c r="Y144" i="19"/>
  <c r="I56" i="21"/>
  <c r="H56" i="21"/>
  <c r="J56" i="21"/>
  <c r="G64" i="21"/>
  <c r="R43" i="19"/>
  <c r="Q43" i="19"/>
  <c r="P43" i="19"/>
  <c r="Y43" i="19"/>
  <c r="X43" i="19"/>
  <c r="J44" i="19"/>
  <c r="I44" i="19"/>
  <c r="H44" i="19"/>
  <c r="R44" i="19"/>
  <c r="Q44" i="19"/>
  <c r="P44" i="19"/>
  <c r="Y44" i="19"/>
  <c r="X44" i="19"/>
  <c r="J45" i="19"/>
  <c r="I45" i="19"/>
  <c r="H45" i="19"/>
  <c r="R45" i="19"/>
  <c r="Q45" i="19"/>
  <c r="P45" i="19"/>
  <c r="Y45" i="19"/>
  <c r="X45" i="19"/>
  <c r="J46" i="19"/>
  <c r="I46" i="19"/>
  <c r="H46" i="19"/>
  <c r="R46" i="19"/>
  <c r="Q46" i="19"/>
  <c r="P46" i="19"/>
  <c r="Y46" i="19"/>
  <c r="X46" i="19"/>
  <c r="J47" i="19"/>
  <c r="I47" i="19"/>
  <c r="H47" i="19"/>
  <c r="R47" i="19"/>
  <c r="Q47" i="19"/>
  <c r="P47" i="19"/>
  <c r="Y47" i="19"/>
  <c r="X47" i="19"/>
  <c r="J48" i="19"/>
  <c r="I48" i="19"/>
  <c r="H48" i="19"/>
  <c r="R48" i="19"/>
  <c r="Q48" i="19"/>
  <c r="P48" i="19"/>
  <c r="Y48" i="19"/>
  <c r="X48" i="19"/>
  <c r="J52" i="19"/>
  <c r="I52" i="19"/>
  <c r="H52" i="19"/>
  <c r="G51" i="19"/>
  <c r="R52" i="19"/>
  <c r="Q52" i="19"/>
  <c r="P52" i="19"/>
  <c r="O51" i="19"/>
  <c r="Y52" i="19"/>
  <c r="X52" i="19"/>
  <c r="W51" i="19"/>
  <c r="J53" i="19"/>
  <c r="I53" i="19"/>
  <c r="H53" i="19"/>
  <c r="R53" i="19"/>
  <c r="Q53" i="19"/>
  <c r="P53" i="19"/>
  <c r="Y53" i="19"/>
  <c r="X53" i="19"/>
  <c r="J54" i="19"/>
  <c r="I54" i="19"/>
  <c r="H54" i="19"/>
  <c r="R54" i="19"/>
  <c r="Q54" i="19"/>
  <c r="P54" i="19"/>
  <c r="Y54" i="19"/>
  <c r="X54" i="19"/>
  <c r="J55" i="19"/>
  <c r="I55" i="19"/>
  <c r="H55" i="19"/>
  <c r="G63" i="19"/>
  <c r="R55" i="19"/>
  <c r="Q55" i="19"/>
  <c r="P55" i="19"/>
  <c r="O63" i="19"/>
  <c r="Y55" i="19"/>
  <c r="X55" i="19"/>
  <c r="W63" i="19"/>
  <c r="J56" i="19"/>
  <c r="I56" i="19"/>
  <c r="H56" i="19"/>
  <c r="R56" i="19"/>
  <c r="Q56" i="19"/>
  <c r="P56" i="19"/>
  <c r="Y56" i="19"/>
  <c r="X56" i="19"/>
  <c r="J57" i="19"/>
  <c r="I57" i="19"/>
  <c r="H57" i="19"/>
  <c r="R57" i="19"/>
  <c r="Q57" i="19"/>
  <c r="P57" i="19"/>
  <c r="Y57" i="19"/>
  <c r="X57" i="19"/>
  <c r="J58" i="19"/>
  <c r="I58" i="19"/>
  <c r="H58" i="19"/>
  <c r="R58" i="19"/>
  <c r="Q58" i="19"/>
  <c r="P58" i="19"/>
  <c r="Y58" i="19"/>
  <c r="X58" i="19"/>
  <c r="J59" i="19"/>
  <c r="I59" i="19"/>
  <c r="H59" i="19"/>
  <c r="R59" i="19"/>
  <c r="Q59" i="19"/>
  <c r="P59" i="19"/>
  <c r="Y59" i="19"/>
  <c r="X59" i="19"/>
  <c r="J60" i="19"/>
  <c r="I60" i="19"/>
  <c r="H60" i="19"/>
  <c r="R60" i="19"/>
  <c r="Q60" i="19"/>
  <c r="P60" i="19"/>
  <c r="Y60" i="19"/>
  <c r="X60" i="19"/>
  <c r="J61" i="19"/>
  <c r="I61" i="19"/>
  <c r="H61" i="19"/>
  <c r="R61" i="19"/>
  <c r="Q61" i="19"/>
  <c r="P61" i="19"/>
  <c r="Y61" i="19"/>
  <c r="X61" i="19"/>
  <c r="J62" i="19"/>
  <c r="I62" i="19"/>
  <c r="H62" i="19"/>
  <c r="R62" i="19"/>
  <c r="Q62" i="19"/>
  <c r="P62" i="19"/>
  <c r="Y62" i="19"/>
  <c r="X62" i="19"/>
  <c r="J66" i="19"/>
  <c r="I66" i="19"/>
  <c r="H66" i="19"/>
  <c r="G65" i="19"/>
  <c r="R66" i="19"/>
  <c r="Q66" i="19"/>
  <c r="P66" i="19"/>
  <c r="O65" i="19"/>
  <c r="Y66" i="19"/>
  <c r="X66" i="19"/>
  <c r="W65" i="19"/>
  <c r="J67" i="19"/>
  <c r="I67" i="19"/>
  <c r="H67" i="19"/>
  <c r="R67" i="19"/>
  <c r="Q67" i="19"/>
  <c r="P67" i="19"/>
  <c r="Y67" i="19"/>
  <c r="X67" i="19"/>
  <c r="J68" i="19"/>
  <c r="I68" i="19"/>
  <c r="H68" i="19"/>
  <c r="R68" i="19"/>
  <c r="Q68" i="19"/>
  <c r="P68" i="19"/>
  <c r="Y68" i="19"/>
  <c r="X68" i="19"/>
  <c r="J69" i="19"/>
  <c r="I69" i="19"/>
  <c r="G77" i="19"/>
  <c r="H69" i="19"/>
  <c r="R69" i="19"/>
  <c r="Q69" i="19"/>
  <c r="P69" i="19"/>
  <c r="O77" i="19"/>
  <c r="Y69" i="19"/>
  <c r="X69" i="19"/>
  <c r="W77" i="19"/>
  <c r="J70" i="19"/>
  <c r="I70" i="19"/>
  <c r="H70" i="19"/>
  <c r="R70" i="19"/>
  <c r="Q70" i="19"/>
  <c r="P70" i="19"/>
  <c r="Y70" i="19"/>
  <c r="X70" i="19"/>
  <c r="J71" i="19"/>
  <c r="I71" i="19"/>
  <c r="H71" i="19"/>
  <c r="R71" i="19"/>
  <c r="Q71" i="19"/>
  <c r="P71" i="19"/>
  <c r="Y71" i="19"/>
  <c r="X71" i="19"/>
  <c r="J72" i="19"/>
  <c r="I72" i="19"/>
  <c r="H72" i="19"/>
  <c r="Y74" i="19"/>
  <c r="X74" i="19"/>
  <c r="J81" i="19"/>
  <c r="I81" i="19"/>
  <c r="H81" i="19"/>
  <c r="Y83" i="19"/>
  <c r="X83" i="19"/>
  <c r="W91" i="19"/>
  <c r="R86" i="19"/>
  <c r="Q86" i="19"/>
  <c r="P86" i="19"/>
  <c r="J89" i="19"/>
  <c r="I89" i="19"/>
  <c r="H89" i="19"/>
  <c r="U93" i="19"/>
  <c r="R95" i="19"/>
  <c r="Q95" i="19"/>
  <c r="P95" i="19"/>
  <c r="J98" i="19"/>
  <c r="I98" i="19"/>
  <c r="H98" i="19"/>
  <c r="Y100" i="19"/>
  <c r="X100" i="19"/>
  <c r="R103" i="19"/>
  <c r="Q103" i="19"/>
  <c r="P103" i="19"/>
  <c r="X137" i="19"/>
  <c r="Y137" i="19"/>
  <c r="I12" i="21"/>
  <c r="H12" i="21"/>
  <c r="J12" i="21"/>
  <c r="I34" i="21"/>
  <c r="H34" i="21"/>
  <c r="J34" i="21"/>
  <c r="I69" i="21"/>
  <c r="H69" i="21"/>
  <c r="J69" i="21"/>
  <c r="R74" i="19"/>
  <c r="Q74" i="19"/>
  <c r="P74" i="19"/>
  <c r="W79" i="19"/>
  <c r="Y80" i="19"/>
  <c r="X80" i="19"/>
  <c r="R83" i="19"/>
  <c r="Q83" i="19"/>
  <c r="P83" i="19"/>
  <c r="O91" i="19"/>
  <c r="J86" i="19"/>
  <c r="I86" i="19"/>
  <c r="H86" i="19"/>
  <c r="Y88" i="19"/>
  <c r="X88" i="19"/>
  <c r="J95" i="19"/>
  <c r="I95" i="19"/>
  <c r="H95" i="19"/>
  <c r="W105" i="19"/>
  <c r="Y97" i="19"/>
  <c r="X97" i="19"/>
  <c r="R100" i="19"/>
  <c r="Q100" i="19"/>
  <c r="P100" i="19"/>
  <c r="J103" i="19"/>
  <c r="I103" i="19"/>
  <c r="H103" i="19"/>
  <c r="X104" i="19"/>
  <c r="Y104" i="19"/>
  <c r="P108" i="19"/>
  <c r="R108" i="19"/>
  <c r="Q108" i="19"/>
  <c r="O107" i="19"/>
  <c r="X109" i="19"/>
  <c r="Y109" i="19"/>
  <c r="H111" i="19"/>
  <c r="J111" i="19"/>
  <c r="I111" i="19"/>
  <c r="G119" i="19"/>
  <c r="P112" i="19"/>
  <c r="R112" i="19"/>
  <c r="Q112" i="19"/>
  <c r="X113" i="19"/>
  <c r="Y113" i="19"/>
  <c r="H115" i="19"/>
  <c r="J115" i="19"/>
  <c r="I115" i="19"/>
  <c r="P116" i="19"/>
  <c r="R116" i="19"/>
  <c r="Q116" i="19"/>
  <c r="X117" i="19"/>
  <c r="Y117" i="19"/>
  <c r="X122" i="19"/>
  <c r="Y122" i="19"/>
  <c r="W121" i="19"/>
  <c r="H124" i="19"/>
  <c r="J124" i="19"/>
  <c r="I124" i="19"/>
  <c r="P125" i="19"/>
  <c r="R125" i="19"/>
  <c r="O133" i="19"/>
  <c r="Q125" i="19"/>
  <c r="X126" i="19"/>
  <c r="Y126" i="19"/>
  <c r="H128" i="19"/>
  <c r="J128" i="19"/>
  <c r="I128" i="19"/>
  <c r="P129" i="19"/>
  <c r="R129" i="19"/>
  <c r="Q129" i="19"/>
  <c r="X130" i="19"/>
  <c r="Y130" i="19"/>
  <c r="H132" i="19"/>
  <c r="J132" i="19"/>
  <c r="I132" i="19"/>
  <c r="X136" i="19"/>
  <c r="Y136" i="19"/>
  <c r="W135" i="19"/>
  <c r="U147" i="19"/>
  <c r="X145" i="19"/>
  <c r="Y145" i="19"/>
  <c r="I18" i="21"/>
  <c r="H18" i="21"/>
  <c r="J18" i="21"/>
  <c r="I47" i="21"/>
  <c r="H47" i="21"/>
  <c r="J47" i="21"/>
  <c r="J83" i="21"/>
  <c r="I83" i="21"/>
  <c r="H83" i="21"/>
  <c r="J74" i="19"/>
  <c r="I74" i="19"/>
  <c r="H74" i="19"/>
  <c r="Y76" i="19"/>
  <c r="X76" i="19"/>
  <c r="R80" i="19"/>
  <c r="O79" i="19"/>
  <c r="Q80" i="19"/>
  <c r="P80" i="19"/>
  <c r="J83" i="19"/>
  <c r="I83" i="19"/>
  <c r="H83" i="19"/>
  <c r="G91" i="19"/>
  <c r="Y85" i="19"/>
  <c r="X85" i="19"/>
  <c r="R88" i="19"/>
  <c r="Q88" i="19"/>
  <c r="P88" i="19"/>
  <c r="W93" i="19"/>
  <c r="Y94" i="19"/>
  <c r="X94" i="19"/>
  <c r="R97" i="19"/>
  <c r="O105" i="19"/>
  <c r="Q97" i="19"/>
  <c r="P97" i="19"/>
  <c r="J100" i="19"/>
  <c r="I100" i="19"/>
  <c r="H100" i="19"/>
  <c r="Y102" i="19"/>
  <c r="X102" i="19"/>
  <c r="P138" i="19"/>
  <c r="R138" i="19"/>
  <c r="Q138" i="19"/>
  <c r="I26" i="21"/>
  <c r="H26" i="21"/>
  <c r="J26" i="21"/>
  <c r="I60" i="21"/>
  <c r="H60" i="21"/>
  <c r="J60" i="21"/>
  <c r="Y73" i="19"/>
  <c r="X73" i="19"/>
  <c r="R76" i="19"/>
  <c r="Q76" i="19"/>
  <c r="P76" i="19"/>
  <c r="J80" i="19"/>
  <c r="G79" i="19"/>
  <c r="I80" i="19"/>
  <c r="H80" i="19"/>
  <c r="Y82" i="19"/>
  <c r="X82" i="19"/>
  <c r="R85" i="19"/>
  <c r="Q85" i="19"/>
  <c r="P85" i="19"/>
  <c r="J88" i="19"/>
  <c r="I88" i="19"/>
  <c r="H88" i="19"/>
  <c r="Y90" i="19"/>
  <c r="X90" i="19"/>
  <c r="R94" i="19"/>
  <c r="O93" i="19"/>
  <c r="Q94" i="19"/>
  <c r="P94" i="19"/>
  <c r="J97" i="19"/>
  <c r="I97" i="19"/>
  <c r="H97" i="19"/>
  <c r="G105" i="19"/>
  <c r="Y99" i="19"/>
  <c r="X99" i="19"/>
  <c r="R102" i="19"/>
  <c r="Q102" i="19"/>
  <c r="P102" i="19"/>
  <c r="P104" i="19"/>
  <c r="R104" i="19"/>
  <c r="Q104" i="19"/>
  <c r="H108" i="19"/>
  <c r="J108" i="19"/>
  <c r="I108" i="19"/>
  <c r="G107" i="19"/>
  <c r="P109" i="19"/>
  <c r="R109" i="19"/>
  <c r="Q109" i="19"/>
  <c r="X110" i="19"/>
  <c r="Y110" i="19"/>
  <c r="U119" i="19"/>
  <c r="H112" i="19"/>
  <c r="J112" i="19"/>
  <c r="I112" i="19"/>
  <c r="P113" i="19"/>
  <c r="R113" i="19"/>
  <c r="Q113" i="19"/>
  <c r="X114" i="19"/>
  <c r="Y114" i="19"/>
  <c r="H116" i="19"/>
  <c r="J116" i="19"/>
  <c r="I116" i="19"/>
  <c r="P117" i="19"/>
  <c r="R117" i="19"/>
  <c r="Q117" i="19"/>
  <c r="X118" i="19"/>
  <c r="Y118" i="19"/>
  <c r="P122" i="19"/>
  <c r="R122" i="19"/>
  <c r="Q122" i="19"/>
  <c r="O121" i="19"/>
  <c r="X123" i="19"/>
  <c r="Y123" i="19"/>
  <c r="H125" i="19"/>
  <c r="J125" i="19"/>
  <c r="I125" i="19"/>
  <c r="G133" i="19"/>
  <c r="P126" i="19"/>
  <c r="R126" i="19"/>
  <c r="Q126" i="19"/>
  <c r="X127" i="19"/>
  <c r="Y127" i="19"/>
  <c r="H129" i="19"/>
  <c r="J129" i="19"/>
  <c r="I129" i="19"/>
  <c r="P130" i="19"/>
  <c r="R130" i="19"/>
  <c r="Q130" i="19"/>
  <c r="X131" i="19"/>
  <c r="Y131" i="19"/>
  <c r="P137" i="19"/>
  <c r="R137" i="19"/>
  <c r="Q137" i="19"/>
  <c r="H139" i="19"/>
  <c r="G147" i="19"/>
  <c r="J139" i="19"/>
  <c r="I139" i="19"/>
  <c r="X139" i="19"/>
  <c r="W147" i="19"/>
  <c r="Y139" i="19"/>
  <c r="P140" i="19"/>
  <c r="R140" i="19"/>
  <c r="Q140" i="19"/>
  <c r="H141" i="19"/>
  <c r="J141" i="19"/>
  <c r="I141" i="19"/>
  <c r="X141" i="19"/>
  <c r="Y141" i="19"/>
  <c r="P142" i="19"/>
  <c r="R142" i="19"/>
  <c r="Q142" i="19"/>
  <c r="H143" i="19"/>
  <c r="J143" i="19"/>
  <c r="I143" i="19"/>
  <c r="X143" i="19"/>
  <c r="Y143" i="19"/>
  <c r="P144" i="19"/>
  <c r="R144" i="19"/>
  <c r="Q144" i="19"/>
  <c r="H145" i="19"/>
  <c r="J145" i="19"/>
  <c r="I145" i="19"/>
  <c r="I14" i="21"/>
  <c r="H14" i="21"/>
  <c r="J14" i="21"/>
  <c r="G22" i="21"/>
  <c r="I39" i="21"/>
  <c r="H39" i="21"/>
  <c r="J39" i="21"/>
  <c r="I73" i="21"/>
  <c r="H73" i="21"/>
  <c r="J73" i="21"/>
  <c r="J100" i="21"/>
  <c r="I100" i="21"/>
  <c r="H100" i="21"/>
  <c r="R73" i="19"/>
  <c r="Q73" i="19"/>
  <c r="P73" i="19"/>
  <c r="J76" i="19"/>
  <c r="I76" i="19"/>
  <c r="H76" i="19"/>
  <c r="R82" i="19"/>
  <c r="Q82" i="19"/>
  <c r="P82" i="19"/>
  <c r="J85" i="19"/>
  <c r="I85" i="19"/>
  <c r="H85" i="19"/>
  <c r="Y87" i="19"/>
  <c r="X87" i="19"/>
  <c r="R90" i="19"/>
  <c r="Q90" i="19"/>
  <c r="P90" i="19"/>
  <c r="J94" i="19"/>
  <c r="I94" i="19"/>
  <c r="H94" i="19"/>
  <c r="G93" i="19"/>
  <c r="Y96" i="19"/>
  <c r="X96" i="19"/>
  <c r="R99" i="19"/>
  <c r="Q99" i="19"/>
  <c r="P99" i="19"/>
  <c r="J102" i="19"/>
  <c r="I102" i="19"/>
  <c r="H102" i="19"/>
  <c r="X132" i="19"/>
  <c r="Y132" i="19"/>
  <c r="P136" i="19"/>
  <c r="R136" i="19"/>
  <c r="Q136" i="19"/>
  <c r="O135" i="19"/>
  <c r="H146" i="19"/>
  <c r="J146" i="19"/>
  <c r="I146" i="19"/>
  <c r="I20" i="21"/>
  <c r="H20" i="21"/>
  <c r="J20" i="21"/>
  <c r="I52" i="21"/>
  <c r="H52" i="21"/>
  <c r="J52" i="21"/>
  <c r="J73" i="19"/>
  <c r="H73" i="19"/>
  <c r="I73" i="19"/>
  <c r="X75" i="19"/>
  <c r="Y75" i="19"/>
  <c r="J82" i="19"/>
  <c r="H82" i="19"/>
  <c r="I82" i="19"/>
  <c r="X84" i="19"/>
  <c r="Y84" i="19"/>
  <c r="R87" i="19"/>
  <c r="P87" i="19"/>
  <c r="Q87" i="19"/>
  <c r="J90" i="19"/>
  <c r="H90" i="19"/>
  <c r="I90" i="19"/>
  <c r="R96" i="19"/>
  <c r="P96" i="19"/>
  <c r="Q96" i="19"/>
  <c r="J99" i="19"/>
  <c r="H99" i="19"/>
  <c r="I99" i="19"/>
  <c r="X101" i="19"/>
  <c r="Y101" i="19"/>
  <c r="H104" i="19"/>
  <c r="J104" i="19"/>
  <c r="I104" i="19"/>
  <c r="U107" i="19"/>
  <c r="H109" i="19"/>
  <c r="J109" i="19"/>
  <c r="I109" i="19"/>
  <c r="P110" i="19"/>
  <c r="R110" i="19"/>
  <c r="Q110" i="19"/>
  <c r="X111" i="19"/>
  <c r="Y111" i="19"/>
  <c r="W119" i="19"/>
  <c r="H113" i="19"/>
  <c r="J113" i="19"/>
  <c r="I113" i="19"/>
  <c r="P114" i="19"/>
  <c r="R114" i="19"/>
  <c r="Q114" i="19"/>
  <c r="X115" i="19"/>
  <c r="Y115" i="19"/>
  <c r="H117" i="19"/>
  <c r="J117" i="19"/>
  <c r="I117" i="19"/>
  <c r="P118" i="19"/>
  <c r="R118" i="19"/>
  <c r="Q118" i="19"/>
  <c r="H122" i="19"/>
  <c r="J122" i="19"/>
  <c r="I122" i="19"/>
  <c r="G121" i="19"/>
  <c r="P123" i="19"/>
  <c r="R123" i="19"/>
  <c r="Q123" i="19"/>
  <c r="X124" i="19"/>
  <c r="Y124" i="19"/>
  <c r="U133" i="19"/>
  <c r="H126" i="19"/>
  <c r="J126" i="19"/>
  <c r="I126" i="19"/>
  <c r="P127" i="19"/>
  <c r="R127" i="19"/>
  <c r="Q127" i="19"/>
  <c r="X128" i="19"/>
  <c r="Y128" i="19"/>
  <c r="H130" i="19"/>
  <c r="J130" i="19"/>
  <c r="I130" i="19"/>
  <c r="P131" i="19"/>
  <c r="R131" i="19"/>
  <c r="Q131" i="19"/>
  <c r="H138" i="19"/>
  <c r="J138" i="19"/>
  <c r="I138" i="19"/>
  <c r="I10" i="21"/>
  <c r="H10" i="21"/>
  <c r="J10" i="21"/>
  <c r="I30" i="21"/>
  <c r="H30" i="21"/>
  <c r="J30" i="21"/>
  <c r="U51" i="19"/>
  <c r="U63" i="19"/>
  <c r="U65" i="19"/>
  <c r="Z65" i="19" s="1"/>
  <c r="U77" i="19"/>
  <c r="Y72" i="19"/>
  <c r="X72" i="19"/>
  <c r="R75" i="19"/>
  <c r="Q75" i="19"/>
  <c r="P75" i="19"/>
  <c r="Y81" i="19"/>
  <c r="X81" i="19"/>
  <c r="U91" i="19"/>
  <c r="R84" i="19"/>
  <c r="Q84" i="19"/>
  <c r="P84" i="19"/>
  <c r="J87" i="19"/>
  <c r="I87" i="19"/>
  <c r="H87" i="19"/>
  <c r="Y89" i="19"/>
  <c r="X89" i="19"/>
  <c r="J96" i="19"/>
  <c r="I96" i="19"/>
  <c r="H96" i="19"/>
  <c r="Y98" i="19"/>
  <c r="X98" i="19"/>
  <c r="R101" i="19"/>
  <c r="Q101" i="19"/>
  <c r="P101" i="19"/>
  <c r="H137" i="19"/>
  <c r="J137" i="19"/>
  <c r="I137" i="19"/>
  <c r="P145" i="19"/>
  <c r="R145" i="19"/>
  <c r="Q145" i="19"/>
  <c r="I16" i="21"/>
  <c r="H16" i="21"/>
  <c r="J16" i="21"/>
  <c r="I43" i="21"/>
  <c r="H43" i="21"/>
  <c r="J43" i="21"/>
  <c r="J91" i="21"/>
  <c r="I91" i="21"/>
  <c r="H91" i="21"/>
  <c r="J109" i="21"/>
  <c r="I109" i="21"/>
  <c r="H109" i="21"/>
  <c r="J117" i="21"/>
  <c r="I117" i="21"/>
  <c r="H117" i="21"/>
  <c r="J139" i="21"/>
  <c r="I139" i="21"/>
  <c r="H139" i="21"/>
  <c r="M47" i="22"/>
  <c r="L47" i="22"/>
  <c r="K47" i="22"/>
  <c r="J47" i="22"/>
  <c r="I47" i="22"/>
  <c r="J159" i="19"/>
  <c r="I159" i="19"/>
  <c r="H159" i="19"/>
  <c r="R160" i="19"/>
  <c r="Q160" i="19"/>
  <c r="P160" i="19"/>
  <c r="J80" i="21"/>
  <c r="I80" i="21"/>
  <c r="H80" i="21"/>
  <c r="J88" i="21"/>
  <c r="I88" i="21"/>
  <c r="H88" i="21"/>
  <c r="J97" i="21"/>
  <c r="I97" i="21"/>
  <c r="H97" i="21"/>
  <c r="J105" i="21"/>
  <c r="I105" i="21"/>
  <c r="H105" i="21"/>
  <c r="J114" i="21"/>
  <c r="I114" i="21"/>
  <c r="H114" i="21"/>
  <c r="J123" i="21"/>
  <c r="I123" i="21"/>
  <c r="H123" i="21"/>
  <c r="J125" i="21"/>
  <c r="I125" i="21"/>
  <c r="H125" i="21"/>
  <c r="J127" i="21"/>
  <c r="I127" i="21"/>
  <c r="H127" i="21"/>
  <c r="J129" i="21"/>
  <c r="I129" i="21"/>
  <c r="H129" i="21"/>
  <c r="J131" i="21"/>
  <c r="I131" i="21"/>
  <c r="H131" i="21"/>
  <c r="J133" i="21"/>
  <c r="I133" i="21"/>
  <c r="H133" i="21"/>
  <c r="AA13" i="22"/>
  <c r="Z13" i="22"/>
  <c r="Y13" i="22"/>
  <c r="X13" i="22"/>
  <c r="W13" i="22"/>
  <c r="V21" i="22"/>
  <c r="L73" i="22"/>
  <c r="M73" i="22"/>
  <c r="K73" i="22"/>
  <c r="J73" i="22"/>
  <c r="I73" i="22"/>
  <c r="M127" i="22"/>
  <c r="L127" i="22"/>
  <c r="K127" i="22"/>
  <c r="J127" i="22"/>
  <c r="I127" i="22"/>
  <c r="Y158" i="19"/>
  <c r="X158" i="19"/>
  <c r="S11" i="21"/>
  <c r="R11" i="21"/>
  <c r="T11" i="21"/>
  <c r="S13" i="21"/>
  <c r="R13" i="21"/>
  <c r="T13" i="21"/>
  <c r="S15" i="21"/>
  <c r="R15" i="21"/>
  <c r="T15" i="21"/>
  <c r="S17" i="21"/>
  <c r="R17" i="21"/>
  <c r="T17" i="21"/>
  <c r="S19" i="21"/>
  <c r="R19" i="21"/>
  <c r="T19" i="21"/>
  <c r="S21" i="21"/>
  <c r="R21" i="21"/>
  <c r="T21" i="21"/>
  <c r="I25" i="21"/>
  <c r="H25" i="21"/>
  <c r="J25" i="21"/>
  <c r="I29" i="21"/>
  <c r="H29" i="21"/>
  <c r="J29" i="21"/>
  <c r="I33" i="21"/>
  <c r="H33" i="21"/>
  <c r="J33" i="21"/>
  <c r="I38" i="21"/>
  <c r="H38" i="21"/>
  <c r="J38" i="21"/>
  <c r="I42" i="21"/>
  <c r="H42" i="21"/>
  <c r="J42" i="21"/>
  <c r="G50" i="21"/>
  <c r="I46" i="21"/>
  <c r="H46" i="21"/>
  <c r="J46" i="21"/>
  <c r="I55" i="21"/>
  <c r="H55" i="21"/>
  <c r="J55" i="21"/>
  <c r="I59" i="21"/>
  <c r="H59" i="21"/>
  <c r="J59" i="21"/>
  <c r="I63" i="21"/>
  <c r="H63" i="21"/>
  <c r="J63" i="21"/>
  <c r="I68" i="21"/>
  <c r="H68" i="21"/>
  <c r="J68" i="21"/>
  <c r="I72" i="21"/>
  <c r="H72" i="21"/>
  <c r="J72" i="21"/>
  <c r="J76" i="21"/>
  <c r="I76" i="21"/>
  <c r="H76" i="21"/>
  <c r="J85" i="21"/>
  <c r="I85" i="21"/>
  <c r="H85" i="21"/>
  <c r="J94" i="21"/>
  <c r="I94" i="21"/>
  <c r="H94" i="21"/>
  <c r="J102" i="21"/>
  <c r="I102" i="21"/>
  <c r="H102" i="21"/>
  <c r="J111" i="21"/>
  <c r="I111" i="21"/>
  <c r="H111" i="21"/>
  <c r="J119" i="21"/>
  <c r="I119" i="21"/>
  <c r="H119" i="21"/>
  <c r="J137" i="21"/>
  <c r="I137" i="21"/>
  <c r="H137" i="21"/>
  <c r="M30" i="22"/>
  <c r="L30" i="22"/>
  <c r="K30" i="22"/>
  <c r="J30" i="22"/>
  <c r="I30" i="22"/>
  <c r="L128" i="22"/>
  <c r="K128" i="22"/>
  <c r="J128" i="22"/>
  <c r="M128" i="22"/>
  <c r="I128" i="22"/>
  <c r="M58" i="24"/>
  <c r="L58" i="24"/>
  <c r="R158" i="19"/>
  <c r="Q158" i="19"/>
  <c r="P158" i="19"/>
  <c r="J160" i="19"/>
  <c r="I160" i="19"/>
  <c r="H160" i="19"/>
  <c r="J82" i="21"/>
  <c r="I82" i="21"/>
  <c r="H82" i="21"/>
  <c r="J90" i="21"/>
  <c r="I90" i="21"/>
  <c r="H90" i="21"/>
  <c r="J99" i="21"/>
  <c r="I99" i="21"/>
  <c r="H99" i="21"/>
  <c r="J108" i="21"/>
  <c r="I108" i="21"/>
  <c r="H108" i="21"/>
  <c r="J116" i="21"/>
  <c r="I116" i="21"/>
  <c r="H116" i="21"/>
  <c r="M56" i="22"/>
  <c r="L56" i="22"/>
  <c r="K56" i="22"/>
  <c r="J56" i="22"/>
  <c r="I56" i="22"/>
  <c r="U149" i="19"/>
  <c r="U161" i="19"/>
  <c r="J158" i="19"/>
  <c r="I158" i="19"/>
  <c r="H158" i="19"/>
  <c r="I11" i="21"/>
  <c r="H11" i="21"/>
  <c r="J11" i="21"/>
  <c r="I13" i="21"/>
  <c r="H13" i="21"/>
  <c r="J13" i="21"/>
  <c r="I15" i="21"/>
  <c r="H15" i="21"/>
  <c r="J15" i="21"/>
  <c r="I17" i="21"/>
  <c r="H17" i="21"/>
  <c r="J17" i="21"/>
  <c r="I19" i="21"/>
  <c r="H19" i="21"/>
  <c r="J19" i="21"/>
  <c r="I21" i="21"/>
  <c r="H21" i="21"/>
  <c r="J21" i="21"/>
  <c r="I24" i="21"/>
  <c r="H24" i="21"/>
  <c r="J24" i="21"/>
  <c r="I28" i="21"/>
  <c r="H28" i="21"/>
  <c r="J28" i="21"/>
  <c r="G36" i="21"/>
  <c r="I32" i="21"/>
  <c r="H32" i="21"/>
  <c r="J32" i="21"/>
  <c r="I41" i="21"/>
  <c r="H41" i="21"/>
  <c r="J41" i="21"/>
  <c r="I45" i="21"/>
  <c r="H45" i="21"/>
  <c r="J45" i="21"/>
  <c r="I49" i="21"/>
  <c r="H49" i="21"/>
  <c r="J49" i="21"/>
  <c r="I54" i="21"/>
  <c r="H54" i="21"/>
  <c r="J54" i="21"/>
  <c r="I58" i="21"/>
  <c r="H58" i="21"/>
  <c r="J58" i="21"/>
  <c r="I62" i="21"/>
  <c r="H62" i="21"/>
  <c r="J62" i="21"/>
  <c r="I67" i="21"/>
  <c r="H67" i="21"/>
  <c r="J67" i="21"/>
  <c r="I71" i="21"/>
  <c r="H71" i="21"/>
  <c r="J71" i="21"/>
  <c r="I75" i="21"/>
  <c r="H75" i="21"/>
  <c r="J75" i="21"/>
  <c r="J87" i="21"/>
  <c r="I87" i="21"/>
  <c r="H87" i="21"/>
  <c r="J96" i="21"/>
  <c r="I96" i="21"/>
  <c r="H96" i="21"/>
  <c r="J104" i="21"/>
  <c r="I104" i="21"/>
  <c r="H104" i="21"/>
  <c r="J113" i="21"/>
  <c r="I113" i="21"/>
  <c r="H113" i="21"/>
  <c r="J122" i="21"/>
  <c r="I122" i="21"/>
  <c r="H122" i="21"/>
  <c r="AA17" i="22"/>
  <c r="Z17" i="22"/>
  <c r="Y17" i="22"/>
  <c r="X17" i="22"/>
  <c r="W17" i="22"/>
  <c r="M151" i="22"/>
  <c r="L151" i="22"/>
  <c r="K151" i="22"/>
  <c r="J151" i="22"/>
  <c r="I151" i="22"/>
  <c r="Y157" i="19"/>
  <c r="X157" i="19"/>
  <c r="Y159" i="19"/>
  <c r="X159" i="19"/>
  <c r="J84" i="21"/>
  <c r="I84" i="21"/>
  <c r="H84" i="21"/>
  <c r="G92" i="21"/>
  <c r="J101" i="21"/>
  <c r="I101" i="21"/>
  <c r="H101" i="21"/>
  <c r="J110" i="21"/>
  <c r="I110" i="21"/>
  <c r="H110" i="21"/>
  <c r="J118" i="21"/>
  <c r="I118" i="21"/>
  <c r="H118" i="21"/>
  <c r="J124" i="21"/>
  <c r="I124" i="21"/>
  <c r="H124" i="21"/>
  <c r="J126" i="21"/>
  <c r="I126" i="21"/>
  <c r="H126" i="21"/>
  <c r="G134" i="21"/>
  <c r="J128" i="21"/>
  <c r="I128" i="21"/>
  <c r="H128" i="21"/>
  <c r="J130" i="21"/>
  <c r="I130" i="21"/>
  <c r="H130" i="21"/>
  <c r="J132" i="21"/>
  <c r="I132" i="21"/>
  <c r="H132" i="21"/>
  <c r="J138" i="21"/>
  <c r="I138" i="21"/>
  <c r="H138" i="21"/>
  <c r="M39" i="22"/>
  <c r="L39" i="22"/>
  <c r="K39" i="22"/>
  <c r="J39" i="22"/>
  <c r="I39" i="22"/>
  <c r="M84" i="22"/>
  <c r="L84" i="22"/>
  <c r="K84" i="22"/>
  <c r="J84" i="22"/>
  <c r="I84" i="22"/>
  <c r="P146" i="19"/>
  <c r="R146" i="19"/>
  <c r="Q146" i="19"/>
  <c r="X146" i="19"/>
  <c r="Y146" i="19"/>
  <c r="H150" i="19"/>
  <c r="G149" i="19"/>
  <c r="J150" i="19"/>
  <c r="I150" i="19"/>
  <c r="P150" i="19"/>
  <c r="O149" i="19"/>
  <c r="R150" i="19"/>
  <c r="Q150" i="19"/>
  <c r="X150" i="19"/>
  <c r="W149" i="19"/>
  <c r="Y150" i="19"/>
  <c r="H151" i="19"/>
  <c r="J151" i="19"/>
  <c r="I151" i="19"/>
  <c r="P151" i="19"/>
  <c r="R151" i="19"/>
  <c r="Q151" i="19"/>
  <c r="X151" i="19"/>
  <c r="Y151" i="19"/>
  <c r="H152" i="19"/>
  <c r="J152" i="19"/>
  <c r="I152" i="19"/>
  <c r="P152" i="19"/>
  <c r="R152" i="19"/>
  <c r="Q152" i="19"/>
  <c r="X152" i="19"/>
  <c r="Y152" i="19"/>
  <c r="H153" i="19"/>
  <c r="G161" i="19"/>
  <c r="J153" i="19"/>
  <c r="I153" i="19"/>
  <c r="P153" i="19"/>
  <c r="O161" i="19"/>
  <c r="R153" i="19"/>
  <c r="Q153" i="19"/>
  <c r="X153" i="19"/>
  <c r="W161" i="19"/>
  <c r="Y153" i="19"/>
  <c r="H154" i="19"/>
  <c r="J154" i="19"/>
  <c r="I154" i="19"/>
  <c r="P154" i="19"/>
  <c r="R154" i="19"/>
  <c r="Q154" i="19"/>
  <c r="X154" i="19"/>
  <c r="Y154" i="19"/>
  <c r="H155" i="19"/>
  <c r="J155" i="19"/>
  <c r="I155" i="19"/>
  <c r="P155" i="19"/>
  <c r="R155" i="19"/>
  <c r="Q155" i="19"/>
  <c r="X155" i="19"/>
  <c r="Y155" i="19"/>
  <c r="H156" i="19"/>
  <c r="J156" i="19"/>
  <c r="I156" i="19"/>
  <c r="P156" i="19"/>
  <c r="R156" i="19"/>
  <c r="Q156" i="19"/>
  <c r="X156" i="19"/>
  <c r="Y156" i="19"/>
  <c r="H157" i="19"/>
  <c r="J157" i="19"/>
  <c r="I157" i="19"/>
  <c r="P157" i="19"/>
  <c r="R157" i="19"/>
  <c r="Q157" i="19"/>
  <c r="S10" i="21"/>
  <c r="R10" i="21"/>
  <c r="T10" i="21"/>
  <c r="S12" i="21"/>
  <c r="R12" i="21"/>
  <c r="T12" i="21"/>
  <c r="S14" i="21"/>
  <c r="R14" i="21"/>
  <c r="T14" i="21"/>
  <c r="Q22" i="21"/>
  <c r="S16" i="21"/>
  <c r="R16" i="21"/>
  <c r="T16" i="21"/>
  <c r="S18" i="21"/>
  <c r="R18" i="21"/>
  <c r="T18" i="21"/>
  <c r="S20" i="21"/>
  <c r="R20" i="21"/>
  <c r="T20" i="21"/>
  <c r="I27" i="21"/>
  <c r="H27" i="21"/>
  <c r="J27" i="21"/>
  <c r="I31" i="21"/>
  <c r="H31" i="21"/>
  <c r="J31" i="21"/>
  <c r="I35" i="21"/>
  <c r="H35" i="21"/>
  <c r="J35" i="21"/>
  <c r="I40" i="21"/>
  <c r="H40" i="21"/>
  <c r="J40" i="21"/>
  <c r="I44" i="21"/>
  <c r="H44" i="21"/>
  <c r="J44" i="21"/>
  <c r="I48" i="21"/>
  <c r="H48" i="21"/>
  <c r="J48" i="21"/>
  <c r="I53" i="21"/>
  <c r="H53" i="21"/>
  <c r="J53" i="21"/>
  <c r="I57" i="21"/>
  <c r="H57" i="21"/>
  <c r="J57" i="21"/>
  <c r="I61" i="21"/>
  <c r="H61" i="21"/>
  <c r="J61" i="21"/>
  <c r="I66" i="21"/>
  <c r="H66" i="21"/>
  <c r="J66" i="21"/>
  <c r="I70" i="21"/>
  <c r="H70" i="21"/>
  <c r="J70" i="21"/>
  <c r="G78" i="21"/>
  <c r="I74" i="21"/>
  <c r="H74" i="21"/>
  <c r="J74" i="21"/>
  <c r="J81" i="21"/>
  <c r="I81" i="21"/>
  <c r="H81" i="21"/>
  <c r="J89" i="21"/>
  <c r="I89" i="21"/>
  <c r="H89" i="21"/>
  <c r="J98" i="21"/>
  <c r="I98" i="21"/>
  <c r="H98" i="21"/>
  <c r="G106" i="21"/>
  <c r="J115" i="21"/>
  <c r="I115" i="21"/>
  <c r="H115" i="21"/>
  <c r="AA9" i="22"/>
  <c r="Z9" i="22"/>
  <c r="Y9" i="22"/>
  <c r="X9" i="22"/>
  <c r="W9" i="22"/>
  <c r="M65" i="22"/>
  <c r="L65" i="22"/>
  <c r="K65" i="22"/>
  <c r="J65" i="22"/>
  <c r="I65" i="22"/>
  <c r="M163" i="24"/>
  <c r="L163" i="24"/>
  <c r="R159" i="19"/>
  <c r="Q159" i="19"/>
  <c r="P159" i="19"/>
  <c r="Y160" i="19"/>
  <c r="X160" i="19"/>
  <c r="J77" i="21"/>
  <c r="I77" i="21"/>
  <c r="H77" i="21"/>
  <c r="J86" i="21"/>
  <c r="I86" i="21"/>
  <c r="H86" i="21"/>
  <c r="J95" i="21"/>
  <c r="I95" i="21"/>
  <c r="H95" i="21"/>
  <c r="J103" i="21"/>
  <c r="I103" i="21"/>
  <c r="H103" i="21"/>
  <c r="J112" i="21"/>
  <c r="I112" i="21"/>
  <c r="H112" i="21"/>
  <c r="G120" i="21"/>
  <c r="J136" i="21"/>
  <c r="I136" i="21"/>
  <c r="H136" i="21"/>
  <c r="M79" i="22"/>
  <c r="L79" i="22"/>
  <c r="K79" i="22"/>
  <c r="J79" i="22"/>
  <c r="I79" i="22"/>
  <c r="M104" i="22"/>
  <c r="L104" i="22"/>
  <c r="K104" i="22"/>
  <c r="J104" i="22"/>
  <c r="I104" i="22"/>
  <c r="M11" i="22"/>
  <c r="L11" i="22"/>
  <c r="K11" i="22"/>
  <c r="J11" i="22"/>
  <c r="I11" i="22"/>
  <c r="M15" i="22"/>
  <c r="L15" i="22"/>
  <c r="K15" i="22"/>
  <c r="J15" i="22"/>
  <c r="I15" i="22"/>
  <c r="M19" i="22"/>
  <c r="L19" i="22"/>
  <c r="K19" i="22"/>
  <c r="J19" i="22"/>
  <c r="I19" i="22"/>
  <c r="M25" i="22"/>
  <c r="L25" i="22"/>
  <c r="K25" i="22"/>
  <c r="J25" i="22"/>
  <c r="I25" i="22"/>
  <c r="M33" i="22"/>
  <c r="L33" i="22"/>
  <c r="K33" i="22"/>
  <c r="J33" i="22"/>
  <c r="I33" i="22"/>
  <c r="M42" i="22"/>
  <c r="L42" i="22"/>
  <c r="K42" i="22"/>
  <c r="J42" i="22"/>
  <c r="I42" i="22"/>
  <c r="M51" i="22"/>
  <c r="L51" i="22"/>
  <c r="K51" i="22"/>
  <c r="J51" i="22"/>
  <c r="I51" i="22"/>
  <c r="M59" i="22"/>
  <c r="L59" i="22"/>
  <c r="K59" i="22"/>
  <c r="J59" i="22"/>
  <c r="I59" i="22"/>
  <c r="M68" i="22"/>
  <c r="L68" i="22"/>
  <c r="K68" i="22"/>
  <c r="J68" i="22"/>
  <c r="I68" i="22"/>
  <c r="M96" i="22"/>
  <c r="L96" i="22"/>
  <c r="K96" i="22"/>
  <c r="J96" i="22"/>
  <c r="I96" i="22"/>
  <c r="K97" i="22"/>
  <c r="J97" i="22"/>
  <c r="I97" i="22"/>
  <c r="M97" i="22"/>
  <c r="L97" i="22"/>
  <c r="H105" i="22"/>
  <c r="M118" i="22"/>
  <c r="L118" i="22"/>
  <c r="K118" i="22"/>
  <c r="J118" i="22"/>
  <c r="I118" i="22"/>
  <c r="M142" i="22"/>
  <c r="L142" i="22"/>
  <c r="K142" i="22"/>
  <c r="J142" i="22"/>
  <c r="I142" i="22"/>
  <c r="M16" i="24"/>
  <c r="L16" i="24"/>
  <c r="M210" i="24"/>
  <c r="L210" i="24"/>
  <c r="M261" i="24"/>
  <c r="L261" i="24"/>
  <c r="M77" i="25"/>
  <c r="L77" i="25"/>
  <c r="AA12" i="22"/>
  <c r="Z12" i="22"/>
  <c r="Y12" i="22"/>
  <c r="X12" i="22"/>
  <c r="W12" i="22"/>
  <c r="AA16" i="22"/>
  <c r="Z16" i="22"/>
  <c r="Y16" i="22"/>
  <c r="X16" i="22"/>
  <c r="W16" i="22"/>
  <c r="AA20" i="22"/>
  <c r="Z20" i="22"/>
  <c r="Y20" i="22"/>
  <c r="X20" i="22"/>
  <c r="W20" i="22"/>
  <c r="M28" i="22"/>
  <c r="L28" i="22"/>
  <c r="K28" i="22"/>
  <c r="J28" i="22"/>
  <c r="I28" i="22"/>
  <c r="M37" i="22"/>
  <c r="L37" i="22"/>
  <c r="K37" i="22"/>
  <c r="J37" i="22"/>
  <c r="I37" i="22"/>
  <c r="M45" i="22"/>
  <c r="L45" i="22"/>
  <c r="K45" i="22"/>
  <c r="J45" i="22"/>
  <c r="I45" i="22"/>
  <c r="M54" i="22"/>
  <c r="L54" i="22"/>
  <c r="K54" i="22"/>
  <c r="J54" i="22"/>
  <c r="I54" i="22"/>
  <c r="M62" i="22"/>
  <c r="L62" i="22"/>
  <c r="K62" i="22"/>
  <c r="J62" i="22"/>
  <c r="I62" i="22"/>
  <c r="M71" i="22"/>
  <c r="L71" i="22"/>
  <c r="K71" i="22"/>
  <c r="J71" i="22"/>
  <c r="I71" i="22"/>
  <c r="I74" i="22"/>
  <c r="M74" i="22"/>
  <c r="L74" i="22"/>
  <c r="K74" i="22"/>
  <c r="J74" i="22"/>
  <c r="J80" i="22"/>
  <c r="M80" i="22"/>
  <c r="L80" i="22"/>
  <c r="K80" i="22"/>
  <c r="I80" i="22"/>
  <c r="K85" i="22"/>
  <c r="M85" i="22"/>
  <c r="L85" i="22"/>
  <c r="J85" i="22"/>
  <c r="I85" i="22"/>
  <c r="M110" i="22"/>
  <c r="L110" i="22"/>
  <c r="K110" i="22"/>
  <c r="J110" i="22"/>
  <c r="I110" i="22"/>
  <c r="L111" i="22"/>
  <c r="K111" i="22"/>
  <c r="J111" i="22"/>
  <c r="M111" i="22"/>
  <c r="I111" i="22"/>
  <c r="H119" i="22"/>
  <c r="M108" i="24"/>
  <c r="L108" i="24"/>
  <c r="M126" i="24"/>
  <c r="L126" i="24"/>
  <c r="M144" i="24"/>
  <c r="L144" i="24"/>
  <c r="M189" i="24"/>
  <c r="L189" i="24"/>
  <c r="J140" i="21"/>
  <c r="I140" i="21"/>
  <c r="H140" i="21"/>
  <c r="G148" i="21"/>
  <c r="J141" i="21"/>
  <c r="I141" i="21"/>
  <c r="H141" i="21"/>
  <c r="J142" i="21"/>
  <c r="I142" i="21"/>
  <c r="H142" i="21"/>
  <c r="J143" i="21"/>
  <c r="I143" i="21"/>
  <c r="H143" i="21"/>
  <c r="J144" i="21"/>
  <c r="I144" i="21"/>
  <c r="H144" i="21"/>
  <c r="J145" i="21"/>
  <c r="I145" i="21"/>
  <c r="H145" i="21"/>
  <c r="J146" i="21"/>
  <c r="I146" i="21"/>
  <c r="H146" i="21"/>
  <c r="J147" i="21"/>
  <c r="I147" i="21"/>
  <c r="H147" i="21"/>
  <c r="J150" i="21"/>
  <c r="I150" i="21"/>
  <c r="H150" i="21"/>
  <c r="J151" i="21"/>
  <c r="I151" i="21"/>
  <c r="H151" i="21"/>
  <c r="J152" i="21"/>
  <c r="I152" i="21"/>
  <c r="H152" i="21"/>
  <c r="J153" i="21"/>
  <c r="I153" i="21"/>
  <c r="H153" i="21"/>
  <c r="J154" i="21"/>
  <c r="I154" i="21"/>
  <c r="H154" i="21"/>
  <c r="G162" i="21"/>
  <c r="J155" i="21"/>
  <c r="I155" i="21"/>
  <c r="H155" i="21"/>
  <c r="J156" i="21"/>
  <c r="I156" i="21"/>
  <c r="H156" i="21"/>
  <c r="J157" i="21"/>
  <c r="I157" i="21"/>
  <c r="H157" i="21"/>
  <c r="J158" i="21"/>
  <c r="I158" i="21"/>
  <c r="H158" i="21"/>
  <c r="J159" i="21"/>
  <c r="I159" i="21"/>
  <c r="H159" i="21"/>
  <c r="J160" i="21"/>
  <c r="I160" i="21"/>
  <c r="H160" i="21"/>
  <c r="J161" i="21"/>
  <c r="I161" i="21"/>
  <c r="H161" i="21"/>
  <c r="L10" i="22"/>
  <c r="K10" i="22"/>
  <c r="J10" i="22"/>
  <c r="I10" i="22"/>
  <c r="M10" i="22"/>
  <c r="L14" i="22"/>
  <c r="K14" i="22"/>
  <c r="J14" i="22"/>
  <c r="I14" i="22"/>
  <c r="M14" i="22"/>
  <c r="L18" i="22"/>
  <c r="K18" i="22"/>
  <c r="J18" i="22"/>
  <c r="I18" i="22"/>
  <c r="M18" i="22"/>
  <c r="L23" i="22"/>
  <c r="K23" i="22"/>
  <c r="J23" i="22"/>
  <c r="I23" i="22"/>
  <c r="M23" i="22"/>
  <c r="L31" i="22"/>
  <c r="K31" i="22"/>
  <c r="J31" i="22"/>
  <c r="I31" i="22"/>
  <c r="M31" i="22"/>
  <c r="L40" i="22"/>
  <c r="K40" i="22"/>
  <c r="J40" i="22"/>
  <c r="I40" i="22"/>
  <c r="M40" i="22"/>
  <c r="L48" i="22"/>
  <c r="K48" i="22"/>
  <c r="J48" i="22"/>
  <c r="I48" i="22"/>
  <c r="M48" i="22"/>
  <c r="L57" i="22"/>
  <c r="K57" i="22"/>
  <c r="J57" i="22"/>
  <c r="I57" i="22"/>
  <c r="M57" i="22"/>
  <c r="L66" i="22"/>
  <c r="K66" i="22"/>
  <c r="J66" i="22"/>
  <c r="I66" i="22"/>
  <c r="M66" i="22"/>
  <c r="L75" i="22"/>
  <c r="K75" i="22"/>
  <c r="J75" i="22"/>
  <c r="I75" i="22"/>
  <c r="M75" i="22"/>
  <c r="L81" i="22"/>
  <c r="K81" i="22"/>
  <c r="J81" i="22"/>
  <c r="I81" i="22"/>
  <c r="M81" i="22"/>
  <c r="M87" i="22"/>
  <c r="L87" i="22"/>
  <c r="K87" i="22"/>
  <c r="J87" i="22"/>
  <c r="I87" i="22"/>
  <c r="L89" i="22"/>
  <c r="K89" i="22"/>
  <c r="J89" i="22"/>
  <c r="I89" i="22"/>
  <c r="M89" i="22"/>
  <c r="M101" i="22"/>
  <c r="L101" i="22"/>
  <c r="K101" i="22"/>
  <c r="J101" i="22"/>
  <c r="I101" i="22"/>
  <c r="L102" i="22"/>
  <c r="K102" i="22"/>
  <c r="J102" i="22"/>
  <c r="M102" i="22"/>
  <c r="I102" i="22"/>
  <c r="M125" i="22"/>
  <c r="L125" i="22"/>
  <c r="K125" i="22"/>
  <c r="J125" i="22"/>
  <c r="I125" i="22"/>
  <c r="H133" i="22"/>
  <c r="K149" i="22"/>
  <c r="J149" i="22"/>
  <c r="I149" i="22"/>
  <c r="M149" i="22"/>
  <c r="L149" i="22"/>
  <c r="M64" i="24"/>
  <c r="L64" i="24"/>
  <c r="K26" i="22"/>
  <c r="J26" i="22"/>
  <c r="I26" i="22"/>
  <c r="M26" i="22"/>
  <c r="L26" i="22"/>
  <c r="K34" i="22"/>
  <c r="J34" i="22"/>
  <c r="I34" i="22"/>
  <c r="M34" i="22"/>
  <c r="L34" i="22"/>
  <c r="K43" i="22"/>
  <c r="J43" i="22"/>
  <c r="I43" i="22"/>
  <c r="M43" i="22"/>
  <c r="L43" i="22"/>
  <c r="K52" i="22"/>
  <c r="J52" i="22"/>
  <c r="I52" i="22"/>
  <c r="M52" i="22"/>
  <c r="L52" i="22"/>
  <c r="K60" i="22"/>
  <c r="J60" i="22"/>
  <c r="I60" i="22"/>
  <c r="M60" i="22"/>
  <c r="L60" i="22"/>
  <c r="H77" i="22"/>
  <c r="K69" i="22"/>
  <c r="J69" i="22"/>
  <c r="I69" i="22"/>
  <c r="M69" i="22"/>
  <c r="L69" i="22"/>
  <c r="J88" i="22"/>
  <c r="I88" i="22"/>
  <c r="M88" i="22"/>
  <c r="L88" i="22"/>
  <c r="K88" i="22"/>
  <c r="L90" i="22"/>
  <c r="K90" i="22"/>
  <c r="M90" i="22"/>
  <c r="J90" i="22"/>
  <c r="I90" i="22"/>
  <c r="M93" i="22"/>
  <c r="K93" i="22"/>
  <c r="J93" i="22"/>
  <c r="I93" i="22"/>
  <c r="L93" i="22"/>
  <c r="L94" i="22"/>
  <c r="K94" i="22"/>
  <c r="J94" i="22"/>
  <c r="M94" i="22"/>
  <c r="I94" i="22"/>
  <c r="M116" i="22"/>
  <c r="L116" i="22"/>
  <c r="K116" i="22"/>
  <c r="J116" i="22"/>
  <c r="I116" i="22"/>
  <c r="M139" i="22"/>
  <c r="L139" i="22"/>
  <c r="K139" i="22"/>
  <c r="J139" i="22"/>
  <c r="I139" i="22"/>
  <c r="H147" i="22"/>
  <c r="K140" i="22"/>
  <c r="J140" i="22"/>
  <c r="I140" i="22"/>
  <c r="M140" i="22"/>
  <c r="L140" i="22"/>
  <c r="M157" i="22"/>
  <c r="K157" i="22"/>
  <c r="J157" i="22"/>
  <c r="I157" i="22"/>
  <c r="L157" i="22"/>
  <c r="I159" i="22"/>
  <c r="M159" i="22"/>
  <c r="L159" i="22"/>
  <c r="K159" i="22"/>
  <c r="J159" i="22"/>
  <c r="M79" i="24"/>
  <c r="L79" i="24"/>
  <c r="J9" i="22"/>
  <c r="I9" i="22"/>
  <c r="M9" i="22"/>
  <c r="L9" i="22"/>
  <c r="K9" i="22"/>
  <c r="J13" i="22"/>
  <c r="I13" i="22"/>
  <c r="H21" i="22"/>
  <c r="M13" i="22"/>
  <c r="L13" i="22"/>
  <c r="K13" i="22"/>
  <c r="J17" i="22"/>
  <c r="I17" i="22"/>
  <c r="M17" i="22"/>
  <c r="L17" i="22"/>
  <c r="K17" i="22"/>
  <c r="J29" i="22"/>
  <c r="I29" i="22"/>
  <c r="M29" i="22"/>
  <c r="L29" i="22"/>
  <c r="K29" i="22"/>
  <c r="J38" i="22"/>
  <c r="I38" i="22"/>
  <c r="M38" i="22"/>
  <c r="L38" i="22"/>
  <c r="K38" i="22"/>
  <c r="J46" i="22"/>
  <c r="I46" i="22"/>
  <c r="M46" i="22"/>
  <c r="L46" i="22"/>
  <c r="K46" i="22"/>
  <c r="J55" i="22"/>
  <c r="I55" i="22"/>
  <c r="H63" i="22"/>
  <c r="M55" i="22"/>
  <c r="L55" i="22"/>
  <c r="K55" i="22"/>
  <c r="J72" i="22"/>
  <c r="I72" i="22"/>
  <c r="M72" i="22"/>
  <c r="L72" i="22"/>
  <c r="K72" i="22"/>
  <c r="K76" i="22"/>
  <c r="J76" i="22"/>
  <c r="I76" i="22"/>
  <c r="M76" i="22"/>
  <c r="L76" i="22"/>
  <c r="L82" i="22"/>
  <c r="J82" i="22"/>
  <c r="I82" i="22"/>
  <c r="M82" i="22"/>
  <c r="K82" i="22"/>
  <c r="M108" i="22"/>
  <c r="L108" i="22"/>
  <c r="K108" i="22"/>
  <c r="J108" i="22"/>
  <c r="I108" i="22"/>
  <c r="M130" i="22"/>
  <c r="L130" i="22"/>
  <c r="J130" i="22"/>
  <c r="I130" i="22"/>
  <c r="K130" i="22"/>
  <c r="K131" i="22"/>
  <c r="J131" i="22"/>
  <c r="I131" i="22"/>
  <c r="M131" i="22"/>
  <c r="L131" i="22"/>
  <c r="M153" i="22"/>
  <c r="J153" i="22"/>
  <c r="I153" i="22"/>
  <c r="H161" i="22"/>
  <c r="L153" i="22"/>
  <c r="K153" i="22"/>
  <c r="L154" i="22"/>
  <c r="K154" i="22"/>
  <c r="J154" i="22"/>
  <c r="M154" i="22"/>
  <c r="I154" i="22"/>
  <c r="L31" i="24"/>
  <c r="M31" i="24"/>
  <c r="M37" i="24"/>
  <c r="L37" i="24"/>
  <c r="W10" i="22"/>
  <c r="AA10" i="22"/>
  <c r="Z10" i="22"/>
  <c r="Y10" i="22"/>
  <c r="X10" i="22"/>
  <c r="I24" i="22"/>
  <c r="M24" i="22"/>
  <c r="L24" i="22"/>
  <c r="K24" i="22"/>
  <c r="J24" i="22"/>
  <c r="I32" i="22"/>
  <c r="M32" i="22"/>
  <c r="L32" i="22"/>
  <c r="K32" i="22"/>
  <c r="J32" i="22"/>
  <c r="I41" i="22"/>
  <c r="H49" i="22"/>
  <c r="M41" i="22"/>
  <c r="L41" i="22"/>
  <c r="K41" i="22"/>
  <c r="J41" i="22"/>
  <c r="I58" i="22"/>
  <c r="M58" i="22"/>
  <c r="L58" i="22"/>
  <c r="K58" i="22"/>
  <c r="J58" i="22"/>
  <c r="I67" i="22"/>
  <c r="M67" i="22"/>
  <c r="L67" i="22"/>
  <c r="K67" i="22"/>
  <c r="J67" i="22"/>
  <c r="M99" i="22"/>
  <c r="L99" i="22"/>
  <c r="K99" i="22"/>
  <c r="I99" i="22"/>
  <c r="J99" i="22"/>
  <c r="M122" i="22"/>
  <c r="L122" i="22"/>
  <c r="I122" i="22"/>
  <c r="K122" i="22"/>
  <c r="J122" i="22"/>
  <c r="K123" i="22"/>
  <c r="J123" i="22"/>
  <c r="I123" i="22"/>
  <c r="L123" i="22"/>
  <c r="M123" i="22"/>
  <c r="M144" i="22"/>
  <c r="I144" i="22"/>
  <c r="L144" i="22"/>
  <c r="K144" i="22"/>
  <c r="J144" i="22"/>
  <c r="L145" i="22"/>
  <c r="K145" i="22"/>
  <c r="J145" i="22"/>
  <c r="I145" i="22"/>
  <c r="M145" i="22"/>
  <c r="L18" i="24"/>
  <c r="M18" i="24"/>
  <c r="M12" i="22"/>
  <c r="L12" i="22"/>
  <c r="K12" i="22"/>
  <c r="J12" i="22"/>
  <c r="I12" i="22"/>
  <c r="M16" i="22"/>
  <c r="L16" i="22"/>
  <c r="K16" i="22"/>
  <c r="J16" i="22"/>
  <c r="I16" i="22"/>
  <c r="M20" i="22"/>
  <c r="L20" i="22"/>
  <c r="K20" i="22"/>
  <c r="J20" i="22"/>
  <c r="I20" i="22"/>
  <c r="H35" i="22"/>
  <c r="M27" i="22"/>
  <c r="L27" i="22"/>
  <c r="K27" i="22"/>
  <c r="J27" i="22"/>
  <c r="I27" i="22"/>
  <c r="M44" i="22"/>
  <c r="L44" i="22"/>
  <c r="K44" i="22"/>
  <c r="J44" i="22"/>
  <c r="I44" i="22"/>
  <c r="M53" i="22"/>
  <c r="L53" i="22"/>
  <c r="K53" i="22"/>
  <c r="J53" i="22"/>
  <c r="I53" i="22"/>
  <c r="M61" i="22"/>
  <c r="L61" i="22"/>
  <c r="K61" i="22"/>
  <c r="J61" i="22"/>
  <c r="I61" i="22"/>
  <c r="M70" i="22"/>
  <c r="L70" i="22"/>
  <c r="K70" i="22"/>
  <c r="J70" i="22"/>
  <c r="I70" i="22"/>
  <c r="I83" i="22"/>
  <c r="H91" i="22"/>
  <c r="M83" i="22"/>
  <c r="L83" i="22"/>
  <c r="K83" i="22"/>
  <c r="J83" i="22"/>
  <c r="M113" i="22"/>
  <c r="L113" i="22"/>
  <c r="K113" i="22"/>
  <c r="J113" i="22"/>
  <c r="I113" i="22"/>
  <c r="K114" i="22"/>
  <c r="J114" i="22"/>
  <c r="I114" i="22"/>
  <c r="M114" i="22"/>
  <c r="L114" i="22"/>
  <c r="M136" i="22"/>
  <c r="L136" i="22"/>
  <c r="K136" i="22"/>
  <c r="J136" i="22"/>
  <c r="I136" i="22"/>
  <c r="L137" i="22"/>
  <c r="K137" i="22"/>
  <c r="J137" i="22"/>
  <c r="M137" i="22"/>
  <c r="I137" i="22"/>
  <c r="L10" i="24"/>
  <c r="M10" i="24"/>
  <c r="M84" i="24"/>
  <c r="L84" i="24"/>
  <c r="M100" i="24"/>
  <c r="L100" i="24"/>
  <c r="J100" i="22"/>
  <c r="I100" i="22"/>
  <c r="L100" i="22"/>
  <c r="K100" i="22"/>
  <c r="M100" i="22"/>
  <c r="J109" i="22"/>
  <c r="I109" i="22"/>
  <c r="M109" i="22"/>
  <c r="L109" i="22"/>
  <c r="K109" i="22"/>
  <c r="J117" i="22"/>
  <c r="I117" i="22"/>
  <c r="M117" i="22"/>
  <c r="L117" i="22"/>
  <c r="K117" i="22"/>
  <c r="J126" i="22"/>
  <c r="I126" i="22"/>
  <c r="M126" i="22"/>
  <c r="L126" i="22"/>
  <c r="K126" i="22"/>
  <c r="J135" i="22"/>
  <c r="I135" i="22"/>
  <c r="M135" i="22"/>
  <c r="L135" i="22"/>
  <c r="K135" i="22"/>
  <c r="J143" i="22"/>
  <c r="I143" i="22"/>
  <c r="M143" i="22"/>
  <c r="L143" i="22"/>
  <c r="K143" i="22"/>
  <c r="J152" i="22"/>
  <c r="I152" i="22"/>
  <c r="M152" i="22"/>
  <c r="L152" i="22"/>
  <c r="K152" i="22"/>
  <c r="L160" i="22"/>
  <c r="J160" i="22"/>
  <c r="I160" i="22"/>
  <c r="M160" i="22"/>
  <c r="K160" i="22"/>
  <c r="M11" i="24"/>
  <c r="L11" i="24"/>
  <c r="M19" i="24"/>
  <c r="L19" i="24"/>
  <c r="M32" i="24"/>
  <c r="L32" i="24"/>
  <c r="M40" i="24"/>
  <c r="L40" i="24"/>
  <c r="M53" i="24"/>
  <c r="L53" i="24"/>
  <c r="M103" i="24"/>
  <c r="L103" i="24"/>
  <c r="M35" i="25"/>
  <c r="L35" i="25"/>
  <c r="M56" i="25"/>
  <c r="L56" i="25"/>
  <c r="M86" i="22"/>
  <c r="L86" i="22"/>
  <c r="K86" i="22"/>
  <c r="J86" i="22"/>
  <c r="I86" i="22"/>
  <c r="I95" i="22"/>
  <c r="M95" i="22"/>
  <c r="L95" i="22"/>
  <c r="K95" i="22"/>
  <c r="J95" i="22"/>
  <c r="I103" i="22"/>
  <c r="M103" i="22"/>
  <c r="L103" i="22"/>
  <c r="K103" i="22"/>
  <c r="J103" i="22"/>
  <c r="I112" i="22"/>
  <c r="M112" i="22"/>
  <c r="L112" i="22"/>
  <c r="K112" i="22"/>
  <c r="J112" i="22"/>
  <c r="I121" i="22"/>
  <c r="M121" i="22"/>
  <c r="L121" i="22"/>
  <c r="K121" i="22"/>
  <c r="J121" i="22"/>
  <c r="I129" i="22"/>
  <c r="J129" i="22"/>
  <c r="M129" i="22"/>
  <c r="L129" i="22"/>
  <c r="K129" i="22"/>
  <c r="I138" i="22"/>
  <c r="K138" i="22"/>
  <c r="J138" i="22"/>
  <c r="M138" i="22"/>
  <c r="L138" i="22"/>
  <c r="I146" i="22"/>
  <c r="L146" i="22"/>
  <c r="K146" i="22"/>
  <c r="J146" i="22"/>
  <c r="M146" i="22"/>
  <c r="K155" i="22"/>
  <c r="I155" i="22"/>
  <c r="M155" i="22"/>
  <c r="L155" i="22"/>
  <c r="J155" i="22"/>
  <c r="M14" i="24"/>
  <c r="L14" i="24"/>
  <c r="M35" i="24"/>
  <c r="L35" i="24"/>
  <c r="M98" i="24"/>
  <c r="L98" i="24"/>
  <c r="M106" i="24"/>
  <c r="L106" i="24"/>
  <c r="M9" i="26"/>
  <c r="L9" i="26"/>
  <c r="K9" i="26"/>
  <c r="J9" i="26"/>
  <c r="I9" i="26"/>
  <c r="I98" i="22"/>
  <c r="M98" i="22"/>
  <c r="L98" i="22"/>
  <c r="K98" i="22"/>
  <c r="J98" i="22"/>
  <c r="J107" i="22"/>
  <c r="I107" i="22"/>
  <c r="M107" i="22"/>
  <c r="L107" i="22"/>
  <c r="K107" i="22"/>
  <c r="K115" i="22"/>
  <c r="J115" i="22"/>
  <c r="I115" i="22"/>
  <c r="M115" i="22"/>
  <c r="L115" i="22"/>
  <c r="L124" i="22"/>
  <c r="K124" i="22"/>
  <c r="J124" i="22"/>
  <c r="I124" i="22"/>
  <c r="M124" i="22"/>
  <c r="M132" i="22"/>
  <c r="L132" i="22"/>
  <c r="K132" i="22"/>
  <c r="J132" i="22"/>
  <c r="I132" i="22"/>
  <c r="M141" i="22"/>
  <c r="L141" i="22"/>
  <c r="K141" i="22"/>
  <c r="J141" i="22"/>
  <c r="I141" i="22"/>
  <c r="M150" i="22"/>
  <c r="L150" i="22"/>
  <c r="K150" i="22"/>
  <c r="J150" i="22"/>
  <c r="I150" i="22"/>
  <c r="L158" i="22"/>
  <c r="J158" i="22"/>
  <c r="M158" i="22"/>
  <c r="K158" i="22"/>
  <c r="I158" i="22"/>
  <c r="M9" i="24"/>
  <c r="L9" i="24"/>
  <c r="M17" i="24"/>
  <c r="L17" i="24"/>
  <c r="M38" i="24"/>
  <c r="L38" i="24"/>
  <c r="M59" i="24"/>
  <c r="L59" i="24"/>
  <c r="M101" i="24"/>
  <c r="L101" i="24"/>
  <c r="M85" i="25"/>
  <c r="L85" i="25"/>
  <c r="L12" i="24"/>
  <c r="M12" i="24"/>
  <c r="L20" i="24"/>
  <c r="M20" i="24"/>
  <c r="L33" i="24"/>
  <c r="M33" i="24"/>
  <c r="M41" i="24"/>
  <c r="L41" i="24"/>
  <c r="M54" i="24"/>
  <c r="L54" i="24"/>
  <c r="M62" i="24"/>
  <c r="L62" i="24"/>
  <c r="M75" i="24"/>
  <c r="L75" i="24"/>
  <c r="M83" i="24"/>
  <c r="L83" i="24"/>
  <c r="M104" i="24"/>
  <c r="L104" i="24"/>
  <c r="M122" i="24"/>
  <c r="L122" i="24"/>
  <c r="M64" i="25"/>
  <c r="L64" i="25"/>
  <c r="M31" i="26"/>
  <c r="L31" i="26"/>
  <c r="K31" i="26"/>
  <c r="J31" i="26"/>
  <c r="I31" i="26"/>
  <c r="M96" i="26"/>
  <c r="L96" i="26"/>
  <c r="K96" i="26"/>
  <c r="J96" i="26"/>
  <c r="I96" i="26"/>
  <c r="H104" i="26"/>
  <c r="J156" i="22"/>
  <c r="M156" i="22"/>
  <c r="L156" i="22"/>
  <c r="K156" i="22"/>
  <c r="I156" i="22"/>
  <c r="M15" i="24"/>
  <c r="L15" i="24"/>
  <c r="M36" i="24"/>
  <c r="L36" i="24"/>
  <c r="M57" i="24"/>
  <c r="L57" i="24"/>
  <c r="M99" i="24"/>
  <c r="L99" i="24"/>
  <c r="M107" i="24"/>
  <c r="L107" i="24"/>
  <c r="M143" i="24"/>
  <c r="L143" i="24"/>
  <c r="M212" i="24"/>
  <c r="L212" i="24"/>
  <c r="L213" i="24"/>
  <c r="M213" i="24"/>
  <c r="M17" i="26"/>
  <c r="L17" i="26"/>
  <c r="K17" i="26"/>
  <c r="J17" i="26"/>
  <c r="I17" i="26"/>
  <c r="L32" i="26"/>
  <c r="K32" i="26"/>
  <c r="J32" i="26"/>
  <c r="M32" i="26"/>
  <c r="I32" i="26"/>
  <c r="L39" i="24"/>
  <c r="M39" i="24"/>
  <c r="L60" i="24"/>
  <c r="M60" i="24"/>
  <c r="L81" i="24"/>
  <c r="M81" i="24"/>
  <c r="L102" i="24"/>
  <c r="M102" i="24"/>
  <c r="L120" i="24"/>
  <c r="M120" i="24"/>
  <c r="L128" i="24"/>
  <c r="M128" i="24"/>
  <c r="L146" i="24"/>
  <c r="M146" i="24"/>
  <c r="M13" i="24"/>
  <c r="L13" i="24"/>
  <c r="M34" i="24"/>
  <c r="L34" i="24"/>
  <c r="M42" i="24"/>
  <c r="L42" i="24"/>
  <c r="M55" i="24"/>
  <c r="L55" i="24"/>
  <c r="M63" i="24"/>
  <c r="L63" i="24"/>
  <c r="M97" i="24"/>
  <c r="L97" i="24"/>
  <c r="M105" i="24"/>
  <c r="L105" i="24"/>
  <c r="M141" i="24"/>
  <c r="L141" i="24"/>
  <c r="M150" i="24"/>
  <c r="L150" i="24"/>
  <c r="L151" i="24"/>
  <c r="M151" i="24"/>
  <c r="M211" i="24"/>
  <c r="L211" i="24"/>
  <c r="M218" i="24"/>
  <c r="L218" i="24"/>
  <c r="M14" i="25"/>
  <c r="L14" i="25"/>
  <c r="M9" i="25"/>
  <c r="L9" i="25"/>
  <c r="M17" i="25"/>
  <c r="L17" i="25"/>
  <c r="M12" i="26"/>
  <c r="L12" i="26"/>
  <c r="K12" i="26"/>
  <c r="J12" i="26"/>
  <c r="I12" i="26"/>
  <c r="H20" i="26"/>
  <c r="M46" i="26"/>
  <c r="L46" i="26"/>
  <c r="K46" i="26"/>
  <c r="J46" i="26"/>
  <c r="I46" i="26"/>
  <c r="M122" i="26"/>
  <c r="L122" i="26"/>
  <c r="K122" i="26"/>
  <c r="J122" i="26"/>
  <c r="I122" i="26"/>
  <c r="M12" i="25"/>
  <c r="L12" i="25"/>
  <c r="M20" i="25"/>
  <c r="L20" i="25"/>
  <c r="M33" i="25"/>
  <c r="L33" i="25"/>
  <c r="M15" i="26"/>
  <c r="L15" i="26"/>
  <c r="K15" i="26"/>
  <c r="J15" i="26"/>
  <c r="I15" i="26"/>
  <c r="M24" i="26"/>
  <c r="L24" i="26"/>
  <c r="K24" i="26"/>
  <c r="J24" i="26"/>
  <c r="I24" i="26"/>
  <c r="M38" i="26"/>
  <c r="L38" i="26"/>
  <c r="K38" i="26"/>
  <c r="J38" i="26"/>
  <c r="I38" i="26"/>
  <c r="M79" i="26"/>
  <c r="L79" i="26"/>
  <c r="K79" i="26"/>
  <c r="J79" i="26"/>
  <c r="I79" i="26"/>
  <c r="M148" i="26"/>
  <c r="L148" i="26"/>
  <c r="K148" i="26"/>
  <c r="J148" i="26"/>
  <c r="I148" i="26"/>
  <c r="I51" i="27"/>
  <c r="M51" i="27"/>
  <c r="L51" i="27"/>
  <c r="K51" i="27"/>
  <c r="J51" i="27"/>
  <c r="M15" i="25"/>
  <c r="L15" i="25"/>
  <c r="L10" i="26"/>
  <c r="K10" i="26"/>
  <c r="J10" i="26"/>
  <c r="I10" i="26"/>
  <c r="M10" i="26"/>
  <c r="L18" i="26"/>
  <c r="K18" i="26"/>
  <c r="J18" i="26"/>
  <c r="I18" i="26"/>
  <c r="M18" i="26"/>
  <c r="M29" i="26"/>
  <c r="L29" i="26"/>
  <c r="K29" i="26"/>
  <c r="J29" i="26"/>
  <c r="I29" i="26"/>
  <c r="K53" i="27"/>
  <c r="I53" i="27"/>
  <c r="M53" i="27"/>
  <c r="L53" i="27"/>
  <c r="J53" i="27"/>
  <c r="M10" i="25"/>
  <c r="L10" i="25"/>
  <c r="M18" i="25"/>
  <c r="L18" i="25"/>
  <c r="K13" i="26"/>
  <c r="J13" i="26"/>
  <c r="I13" i="26"/>
  <c r="M13" i="26"/>
  <c r="L13" i="26"/>
  <c r="K22" i="26"/>
  <c r="J22" i="26"/>
  <c r="I22" i="26"/>
  <c r="M22" i="26"/>
  <c r="L22" i="26"/>
  <c r="M43" i="26"/>
  <c r="L43" i="26"/>
  <c r="K43" i="26"/>
  <c r="J43" i="26"/>
  <c r="I43" i="26"/>
  <c r="K44" i="26"/>
  <c r="J44" i="26"/>
  <c r="I44" i="26"/>
  <c r="M44" i="26"/>
  <c r="L44" i="26"/>
  <c r="M53" i="26"/>
  <c r="K53" i="26"/>
  <c r="J53" i="26"/>
  <c r="I53" i="26"/>
  <c r="L53" i="26"/>
  <c r="I55" i="26"/>
  <c r="M55" i="26"/>
  <c r="L55" i="26"/>
  <c r="K55" i="26"/>
  <c r="J55" i="26"/>
  <c r="M61" i="26"/>
  <c r="L61" i="26"/>
  <c r="K61" i="26"/>
  <c r="J61" i="26"/>
  <c r="I61" i="26"/>
  <c r="M130" i="26"/>
  <c r="L130" i="26"/>
  <c r="K130" i="26"/>
  <c r="J130" i="26"/>
  <c r="I130" i="26"/>
  <c r="M13" i="25"/>
  <c r="L13" i="25"/>
  <c r="J8" i="26"/>
  <c r="I8" i="26"/>
  <c r="M8" i="26"/>
  <c r="L8" i="26"/>
  <c r="K8" i="26"/>
  <c r="J16" i="26"/>
  <c r="I16" i="26"/>
  <c r="M16" i="26"/>
  <c r="L16" i="26"/>
  <c r="K16" i="26"/>
  <c r="J25" i="26"/>
  <c r="I25" i="26"/>
  <c r="M25" i="26"/>
  <c r="L25" i="26"/>
  <c r="K25" i="26"/>
  <c r="K36" i="26"/>
  <c r="J36" i="26"/>
  <c r="I36" i="26"/>
  <c r="M36" i="26"/>
  <c r="L36" i="26"/>
  <c r="M87" i="26"/>
  <c r="L87" i="26"/>
  <c r="K87" i="26"/>
  <c r="J87" i="26"/>
  <c r="I87" i="26"/>
  <c r="I18" i="27"/>
  <c r="M18" i="27"/>
  <c r="L18" i="27"/>
  <c r="K18" i="27"/>
  <c r="J18" i="27"/>
  <c r="L16" i="25"/>
  <c r="M16" i="25"/>
  <c r="I11" i="26"/>
  <c r="M11" i="26"/>
  <c r="L11" i="26"/>
  <c r="K11" i="26"/>
  <c r="J11" i="26"/>
  <c r="I19" i="26"/>
  <c r="M19" i="26"/>
  <c r="L19" i="26"/>
  <c r="K19" i="26"/>
  <c r="J19" i="26"/>
  <c r="M26" i="26"/>
  <c r="L26" i="26"/>
  <c r="I26" i="26"/>
  <c r="H34" i="26"/>
  <c r="K26" i="26"/>
  <c r="J26" i="26"/>
  <c r="K27" i="26"/>
  <c r="J27" i="26"/>
  <c r="I27" i="26"/>
  <c r="L27" i="26"/>
  <c r="M27" i="26"/>
  <c r="M113" i="26"/>
  <c r="L113" i="26"/>
  <c r="K113" i="26"/>
  <c r="J113" i="26"/>
  <c r="I113" i="26"/>
  <c r="J19" i="27"/>
  <c r="M19" i="27"/>
  <c r="L19" i="27"/>
  <c r="K19" i="27"/>
  <c r="I19" i="27"/>
  <c r="M11" i="25"/>
  <c r="L11" i="25"/>
  <c r="M19" i="25"/>
  <c r="L19" i="25"/>
  <c r="M14" i="26"/>
  <c r="L14" i="26"/>
  <c r="K14" i="26"/>
  <c r="J14" i="26"/>
  <c r="I14" i="26"/>
  <c r="M23" i="26"/>
  <c r="L23" i="26"/>
  <c r="K23" i="26"/>
  <c r="J23" i="26"/>
  <c r="I23" i="26"/>
  <c r="M40" i="26"/>
  <c r="H48" i="26"/>
  <c r="L40" i="26"/>
  <c r="K40" i="26"/>
  <c r="J40" i="26"/>
  <c r="I40" i="26"/>
  <c r="L41" i="26"/>
  <c r="K41" i="26"/>
  <c r="J41" i="26"/>
  <c r="M41" i="26"/>
  <c r="I41" i="26"/>
  <c r="M70" i="26"/>
  <c r="L70" i="26"/>
  <c r="K70" i="26"/>
  <c r="J70" i="26"/>
  <c r="I70" i="26"/>
  <c r="M139" i="26"/>
  <c r="L139" i="26"/>
  <c r="K139" i="26"/>
  <c r="J139" i="26"/>
  <c r="I139" i="26"/>
  <c r="J30" i="26"/>
  <c r="I30" i="26"/>
  <c r="M30" i="26"/>
  <c r="L30" i="26"/>
  <c r="K30" i="26"/>
  <c r="J39" i="26"/>
  <c r="I39" i="26"/>
  <c r="M39" i="26"/>
  <c r="L39" i="26"/>
  <c r="K39" i="26"/>
  <c r="L47" i="26"/>
  <c r="J47" i="26"/>
  <c r="I47" i="26"/>
  <c r="M47" i="26"/>
  <c r="K47" i="26"/>
  <c r="L56" i="26"/>
  <c r="K56" i="26"/>
  <c r="J56" i="26"/>
  <c r="I56" i="26"/>
  <c r="M56" i="26"/>
  <c r="M65" i="26"/>
  <c r="L65" i="26"/>
  <c r="K65" i="26"/>
  <c r="J65" i="26"/>
  <c r="I65" i="26"/>
  <c r="M73" i="26"/>
  <c r="L73" i="26"/>
  <c r="K73" i="26"/>
  <c r="J73" i="26"/>
  <c r="I73" i="26"/>
  <c r="M82" i="26"/>
  <c r="L82" i="26"/>
  <c r="K82" i="26"/>
  <c r="J82" i="26"/>
  <c r="I82" i="26"/>
  <c r="H90" i="26"/>
  <c r="M99" i="26"/>
  <c r="L99" i="26"/>
  <c r="K99" i="26"/>
  <c r="J99" i="26"/>
  <c r="I99" i="26"/>
  <c r="M108" i="26"/>
  <c r="L108" i="26"/>
  <c r="K108" i="26"/>
  <c r="J108" i="26"/>
  <c r="I108" i="26"/>
  <c r="M116" i="26"/>
  <c r="L116" i="26"/>
  <c r="K116" i="26"/>
  <c r="J116" i="26"/>
  <c r="I116" i="26"/>
  <c r="M125" i="26"/>
  <c r="L125" i="26"/>
  <c r="K125" i="26"/>
  <c r="J125" i="26"/>
  <c r="I125" i="26"/>
  <c r="M134" i="26"/>
  <c r="L134" i="26"/>
  <c r="K134" i="26"/>
  <c r="J134" i="26"/>
  <c r="I134" i="26"/>
  <c r="M142" i="26"/>
  <c r="L142" i="26"/>
  <c r="K142" i="26"/>
  <c r="J142" i="26"/>
  <c r="I142" i="26"/>
  <c r="M151" i="26"/>
  <c r="L151" i="26"/>
  <c r="K151" i="26"/>
  <c r="J151" i="26"/>
  <c r="I151" i="26"/>
  <c r="K157" i="26"/>
  <c r="M157" i="26"/>
  <c r="L157" i="26"/>
  <c r="J157" i="26"/>
  <c r="I157" i="26"/>
  <c r="M23" i="27"/>
  <c r="I23" i="27"/>
  <c r="L23" i="27"/>
  <c r="K23" i="27"/>
  <c r="J23" i="27"/>
  <c r="J24" i="27"/>
  <c r="M24" i="27"/>
  <c r="L24" i="27"/>
  <c r="K24" i="27"/>
  <c r="I24" i="27"/>
  <c r="K25" i="27"/>
  <c r="M25" i="27"/>
  <c r="L25" i="27"/>
  <c r="J25" i="27"/>
  <c r="I25" i="27"/>
  <c r="M57" i="27"/>
  <c r="K57" i="27"/>
  <c r="J57" i="27"/>
  <c r="I57" i="27"/>
  <c r="L57" i="27"/>
  <c r="I59" i="27"/>
  <c r="M59" i="27"/>
  <c r="L59" i="27"/>
  <c r="K59" i="27"/>
  <c r="J59" i="27"/>
  <c r="K61" i="27"/>
  <c r="I61" i="27"/>
  <c r="M61" i="27"/>
  <c r="L61" i="27"/>
  <c r="J61" i="27"/>
  <c r="M117" i="27"/>
  <c r="K117" i="27"/>
  <c r="J117" i="27"/>
  <c r="I117" i="27"/>
  <c r="L117" i="27"/>
  <c r="I33" i="26"/>
  <c r="J33" i="26"/>
  <c r="M33" i="26"/>
  <c r="L33" i="26"/>
  <c r="K33" i="26"/>
  <c r="I42" i="26"/>
  <c r="K42" i="26"/>
  <c r="J42" i="26"/>
  <c r="M42" i="26"/>
  <c r="L42" i="26"/>
  <c r="M51" i="26"/>
  <c r="K51" i="26"/>
  <c r="I51" i="26"/>
  <c r="L51" i="26"/>
  <c r="J51" i="26"/>
  <c r="M59" i="26"/>
  <c r="K59" i="26"/>
  <c r="J59" i="26"/>
  <c r="I59" i="26"/>
  <c r="L59" i="26"/>
  <c r="M68" i="26"/>
  <c r="L68" i="26"/>
  <c r="K68" i="26"/>
  <c r="J68" i="26"/>
  <c r="I68" i="26"/>
  <c r="H76" i="26"/>
  <c r="M85" i="26"/>
  <c r="L85" i="26"/>
  <c r="K85" i="26"/>
  <c r="J85" i="26"/>
  <c r="I85" i="26"/>
  <c r="M94" i="26"/>
  <c r="L94" i="26"/>
  <c r="K94" i="26"/>
  <c r="J94" i="26"/>
  <c r="I94" i="26"/>
  <c r="M102" i="26"/>
  <c r="L102" i="26"/>
  <c r="K102" i="26"/>
  <c r="J102" i="26"/>
  <c r="I102" i="26"/>
  <c r="M111" i="26"/>
  <c r="L111" i="26"/>
  <c r="K111" i="26"/>
  <c r="J111" i="26"/>
  <c r="I111" i="26"/>
  <c r="M120" i="26"/>
  <c r="L120" i="26"/>
  <c r="K120" i="26"/>
  <c r="J120" i="26"/>
  <c r="I120" i="26"/>
  <c r="M128" i="26"/>
  <c r="L128" i="26"/>
  <c r="K128" i="26"/>
  <c r="J128" i="26"/>
  <c r="I128" i="26"/>
  <c r="M137" i="26"/>
  <c r="L137" i="26"/>
  <c r="K137" i="26"/>
  <c r="J137" i="26"/>
  <c r="I137" i="26"/>
  <c r="M145" i="26"/>
  <c r="L145" i="26"/>
  <c r="K145" i="26"/>
  <c r="J145" i="26"/>
  <c r="I145" i="26"/>
  <c r="M154" i="26"/>
  <c r="L154" i="26"/>
  <c r="K154" i="26"/>
  <c r="J154" i="26"/>
  <c r="I154" i="26"/>
  <c r="I159" i="26"/>
  <c r="M159" i="26"/>
  <c r="L159" i="26"/>
  <c r="K159" i="26"/>
  <c r="J159" i="26"/>
  <c r="I27" i="27"/>
  <c r="M27" i="27"/>
  <c r="L27" i="27"/>
  <c r="K27" i="27"/>
  <c r="J27" i="27"/>
  <c r="K28" i="27"/>
  <c r="J28" i="27"/>
  <c r="M28" i="27"/>
  <c r="L28" i="27"/>
  <c r="I28" i="27"/>
  <c r="M66" i="27"/>
  <c r="K66" i="27"/>
  <c r="J66" i="27"/>
  <c r="I66" i="27"/>
  <c r="L66" i="27"/>
  <c r="I68" i="27"/>
  <c r="M68" i="27"/>
  <c r="L68" i="27"/>
  <c r="K68" i="27"/>
  <c r="H76" i="27"/>
  <c r="J68" i="27"/>
  <c r="K70" i="27"/>
  <c r="I70" i="27"/>
  <c r="M70" i="27"/>
  <c r="L70" i="27"/>
  <c r="J70" i="27"/>
  <c r="K96" i="27"/>
  <c r="J96" i="27"/>
  <c r="I96" i="27"/>
  <c r="M96" i="27"/>
  <c r="L96" i="27"/>
  <c r="H104" i="27"/>
  <c r="L28" i="26"/>
  <c r="K28" i="26"/>
  <c r="J28" i="26"/>
  <c r="I28" i="26"/>
  <c r="M28" i="26"/>
  <c r="M37" i="26"/>
  <c r="L37" i="26"/>
  <c r="K37" i="26"/>
  <c r="J37" i="26"/>
  <c r="I37" i="26"/>
  <c r="M45" i="26"/>
  <c r="L45" i="26"/>
  <c r="K45" i="26"/>
  <c r="J45" i="26"/>
  <c r="I45" i="26"/>
  <c r="L54" i="26"/>
  <c r="J54" i="26"/>
  <c r="H62" i="26"/>
  <c r="M54" i="26"/>
  <c r="K54" i="26"/>
  <c r="I54" i="26"/>
  <c r="L71" i="26"/>
  <c r="K71" i="26"/>
  <c r="J71" i="26"/>
  <c r="I71" i="26"/>
  <c r="M71" i="26"/>
  <c r="L80" i="26"/>
  <c r="K80" i="26"/>
  <c r="J80" i="26"/>
  <c r="I80" i="26"/>
  <c r="M80" i="26"/>
  <c r="L88" i="26"/>
  <c r="K88" i="26"/>
  <c r="J88" i="26"/>
  <c r="I88" i="26"/>
  <c r="M88" i="26"/>
  <c r="L97" i="26"/>
  <c r="K97" i="26"/>
  <c r="J97" i="26"/>
  <c r="I97" i="26"/>
  <c r="M97" i="26"/>
  <c r="L106" i="26"/>
  <c r="K106" i="26"/>
  <c r="J106" i="26"/>
  <c r="I106" i="26"/>
  <c r="M106" i="26"/>
  <c r="L114" i="26"/>
  <c r="K114" i="26"/>
  <c r="J114" i="26"/>
  <c r="I114" i="26"/>
  <c r="M114" i="26"/>
  <c r="L123" i="26"/>
  <c r="K123" i="26"/>
  <c r="J123" i="26"/>
  <c r="I123" i="26"/>
  <c r="M123" i="26"/>
  <c r="L131" i="26"/>
  <c r="K131" i="26"/>
  <c r="J131" i="26"/>
  <c r="I131" i="26"/>
  <c r="M131" i="26"/>
  <c r="L140" i="26"/>
  <c r="K140" i="26"/>
  <c r="J140" i="26"/>
  <c r="I140" i="26"/>
  <c r="M140" i="26"/>
  <c r="L149" i="26"/>
  <c r="K149" i="26"/>
  <c r="J149" i="26"/>
  <c r="I149" i="26"/>
  <c r="M149" i="26"/>
  <c r="M74" i="27"/>
  <c r="K74" i="27"/>
  <c r="J74" i="27"/>
  <c r="I74" i="27"/>
  <c r="L74" i="27"/>
  <c r="K79" i="27"/>
  <c r="I79" i="27"/>
  <c r="M79" i="27"/>
  <c r="L79" i="27"/>
  <c r="J79" i="27"/>
  <c r="M109" i="27"/>
  <c r="K109" i="27"/>
  <c r="J109" i="27"/>
  <c r="I109" i="27"/>
  <c r="L109" i="27"/>
  <c r="L122" i="27"/>
  <c r="K122" i="27"/>
  <c r="J122" i="27"/>
  <c r="I122" i="27"/>
  <c r="M122" i="27"/>
  <c r="K57" i="26"/>
  <c r="I57" i="26"/>
  <c r="M57" i="26"/>
  <c r="L57" i="26"/>
  <c r="J57" i="26"/>
  <c r="K66" i="26"/>
  <c r="J66" i="26"/>
  <c r="I66" i="26"/>
  <c r="M66" i="26"/>
  <c r="L66" i="26"/>
  <c r="K74" i="26"/>
  <c r="J74" i="26"/>
  <c r="I74" i="26"/>
  <c r="M74" i="26"/>
  <c r="L74" i="26"/>
  <c r="K83" i="26"/>
  <c r="J83" i="26"/>
  <c r="I83" i="26"/>
  <c r="M83" i="26"/>
  <c r="L83" i="26"/>
  <c r="K92" i="26"/>
  <c r="J92" i="26"/>
  <c r="I92" i="26"/>
  <c r="M92" i="26"/>
  <c r="L92" i="26"/>
  <c r="K100" i="26"/>
  <c r="J100" i="26"/>
  <c r="I100" i="26"/>
  <c r="M100" i="26"/>
  <c r="L100" i="26"/>
  <c r="K109" i="26"/>
  <c r="J109" i="26"/>
  <c r="I109" i="26"/>
  <c r="M109" i="26"/>
  <c r="L109" i="26"/>
  <c r="K117" i="26"/>
  <c r="J117" i="26"/>
  <c r="I117" i="26"/>
  <c r="M117" i="26"/>
  <c r="L117" i="26"/>
  <c r="K126" i="26"/>
  <c r="J126" i="26"/>
  <c r="I126" i="26"/>
  <c r="M126" i="26"/>
  <c r="L126" i="26"/>
  <c r="K135" i="26"/>
  <c r="J135" i="26"/>
  <c r="I135" i="26"/>
  <c r="M135" i="26"/>
  <c r="L135" i="26"/>
  <c r="K143" i="26"/>
  <c r="J143" i="26"/>
  <c r="I143" i="26"/>
  <c r="M143" i="26"/>
  <c r="L143" i="26"/>
  <c r="K152" i="26"/>
  <c r="J152" i="26"/>
  <c r="I152" i="26"/>
  <c r="H160" i="26"/>
  <c r="M152" i="26"/>
  <c r="L152" i="26"/>
  <c r="M83" i="27"/>
  <c r="K83" i="27"/>
  <c r="J83" i="27"/>
  <c r="I83" i="27"/>
  <c r="L83" i="27"/>
  <c r="I85" i="27"/>
  <c r="M85" i="27"/>
  <c r="L85" i="27"/>
  <c r="K85" i="27"/>
  <c r="J85" i="27"/>
  <c r="K87" i="27"/>
  <c r="J87" i="27"/>
  <c r="I87" i="27"/>
  <c r="M87" i="27"/>
  <c r="L87" i="27"/>
  <c r="J52" i="26"/>
  <c r="M52" i="26"/>
  <c r="L52" i="26"/>
  <c r="K52" i="26"/>
  <c r="I52" i="26"/>
  <c r="J60" i="26"/>
  <c r="M60" i="26"/>
  <c r="L60" i="26"/>
  <c r="K60" i="26"/>
  <c r="I60" i="26"/>
  <c r="J69" i="26"/>
  <c r="I69" i="26"/>
  <c r="M69" i="26"/>
  <c r="L69" i="26"/>
  <c r="K69" i="26"/>
  <c r="J78" i="26"/>
  <c r="I78" i="26"/>
  <c r="M78" i="26"/>
  <c r="L78" i="26"/>
  <c r="K78" i="26"/>
  <c r="J86" i="26"/>
  <c r="I86" i="26"/>
  <c r="M86" i="26"/>
  <c r="L86" i="26"/>
  <c r="K86" i="26"/>
  <c r="J95" i="26"/>
  <c r="I95" i="26"/>
  <c r="M95" i="26"/>
  <c r="L95" i="26"/>
  <c r="K95" i="26"/>
  <c r="J103" i="26"/>
  <c r="I103" i="26"/>
  <c r="M103" i="26"/>
  <c r="L103" i="26"/>
  <c r="K103" i="26"/>
  <c r="J112" i="26"/>
  <c r="I112" i="26"/>
  <c r="M112" i="26"/>
  <c r="L112" i="26"/>
  <c r="K112" i="26"/>
  <c r="J121" i="26"/>
  <c r="I121" i="26"/>
  <c r="M121" i="26"/>
  <c r="L121" i="26"/>
  <c r="K121" i="26"/>
  <c r="J129" i="26"/>
  <c r="I129" i="26"/>
  <c r="M129" i="26"/>
  <c r="L129" i="26"/>
  <c r="K129" i="26"/>
  <c r="J138" i="26"/>
  <c r="I138" i="26"/>
  <c r="H146" i="26"/>
  <c r="M138" i="26"/>
  <c r="L138" i="26"/>
  <c r="K138" i="26"/>
  <c r="J155" i="26"/>
  <c r="I155" i="26"/>
  <c r="M155" i="26"/>
  <c r="L155" i="26"/>
  <c r="K155" i="26"/>
  <c r="K8" i="27"/>
  <c r="J8" i="27"/>
  <c r="I8" i="27"/>
  <c r="M8" i="27"/>
  <c r="L8" i="27"/>
  <c r="M100" i="27"/>
  <c r="K100" i="27"/>
  <c r="J100" i="27"/>
  <c r="I100" i="27"/>
  <c r="L100" i="27"/>
  <c r="K42" i="28"/>
  <c r="J42" i="28"/>
  <c r="M42" i="28"/>
  <c r="L42" i="28"/>
  <c r="I42" i="28"/>
  <c r="I64" i="26"/>
  <c r="M64" i="26"/>
  <c r="L64" i="26"/>
  <c r="K64" i="26"/>
  <c r="J64" i="26"/>
  <c r="I72" i="26"/>
  <c r="M72" i="26"/>
  <c r="L72" i="26"/>
  <c r="K72" i="26"/>
  <c r="J72" i="26"/>
  <c r="I81" i="26"/>
  <c r="M81" i="26"/>
  <c r="L81" i="26"/>
  <c r="K81" i="26"/>
  <c r="J81" i="26"/>
  <c r="I89" i="26"/>
  <c r="M89" i="26"/>
  <c r="L89" i="26"/>
  <c r="K89" i="26"/>
  <c r="J89" i="26"/>
  <c r="I98" i="26"/>
  <c r="M98" i="26"/>
  <c r="L98" i="26"/>
  <c r="K98" i="26"/>
  <c r="J98" i="26"/>
  <c r="I107" i="26"/>
  <c r="M107" i="26"/>
  <c r="L107" i="26"/>
  <c r="K107" i="26"/>
  <c r="J107" i="26"/>
  <c r="I115" i="26"/>
  <c r="M115" i="26"/>
  <c r="L115" i="26"/>
  <c r="K115" i="26"/>
  <c r="J115" i="26"/>
  <c r="I124" i="26"/>
  <c r="H132" i="26"/>
  <c r="M124" i="26"/>
  <c r="L124" i="26"/>
  <c r="K124" i="26"/>
  <c r="J124" i="26"/>
  <c r="I141" i="26"/>
  <c r="M141" i="26"/>
  <c r="L141" i="26"/>
  <c r="K141" i="26"/>
  <c r="J141" i="26"/>
  <c r="I150" i="26"/>
  <c r="M150" i="26"/>
  <c r="L150" i="26"/>
  <c r="K150" i="26"/>
  <c r="J150" i="26"/>
  <c r="I10" i="27"/>
  <c r="M10" i="27"/>
  <c r="J10" i="27"/>
  <c r="L10" i="27"/>
  <c r="K10" i="27"/>
  <c r="J11" i="27"/>
  <c r="I11" i="27"/>
  <c r="M11" i="27"/>
  <c r="L11" i="27"/>
  <c r="K11" i="27"/>
  <c r="K12" i="27"/>
  <c r="I12" i="27"/>
  <c r="M12" i="27"/>
  <c r="L12" i="27"/>
  <c r="H20" i="27"/>
  <c r="J12" i="27"/>
  <c r="M31" i="27"/>
  <c r="K31" i="27"/>
  <c r="J31" i="27"/>
  <c r="I31" i="27"/>
  <c r="L31" i="27"/>
  <c r="I33" i="27"/>
  <c r="M33" i="27"/>
  <c r="L33" i="27"/>
  <c r="K33" i="27"/>
  <c r="J33" i="27"/>
  <c r="K36" i="27"/>
  <c r="I36" i="27"/>
  <c r="M36" i="27"/>
  <c r="J36" i="27"/>
  <c r="L36" i="27"/>
  <c r="K113" i="27"/>
  <c r="J113" i="27"/>
  <c r="I113" i="27"/>
  <c r="M113" i="27"/>
  <c r="L113" i="27"/>
  <c r="L50" i="26"/>
  <c r="K50" i="26"/>
  <c r="J50" i="26"/>
  <c r="M50" i="26"/>
  <c r="I50" i="26"/>
  <c r="M58" i="26"/>
  <c r="L58" i="26"/>
  <c r="K58" i="26"/>
  <c r="J58" i="26"/>
  <c r="I58" i="26"/>
  <c r="M67" i="26"/>
  <c r="L67" i="26"/>
  <c r="K67" i="26"/>
  <c r="J67" i="26"/>
  <c r="I67" i="26"/>
  <c r="M75" i="26"/>
  <c r="L75" i="26"/>
  <c r="K75" i="26"/>
  <c r="J75" i="26"/>
  <c r="I75" i="26"/>
  <c r="M84" i="26"/>
  <c r="L84" i="26"/>
  <c r="K84" i="26"/>
  <c r="J84" i="26"/>
  <c r="I84" i="26"/>
  <c r="M93" i="26"/>
  <c r="L93" i="26"/>
  <c r="K93" i="26"/>
  <c r="J93" i="26"/>
  <c r="I93" i="26"/>
  <c r="M101" i="26"/>
  <c r="L101" i="26"/>
  <c r="K101" i="26"/>
  <c r="J101" i="26"/>
  <c r="I101" i="26"/>
  <c r="H118" i="26"/>
  <c r="M110" i="26"/>
  <c r="L110" i="26"/>
  <c r="K110" i="26"/>
  <c r="J110" i="26"/>
  <c r="I110" i="26"/>
  <c r="M127" i="26"/>
  <c r="L127" i="26"/>
  <c r="K127" i="26"/>
  <c r="J127" i="26"/>
  <c r="I127" i="26"/>
  <c r="M136" i="26"/>
  <c r="L136" i="26"/>
  <c r="K136" i="26"/>
  <c r="J136" i="26"/>
  <c r="I136" i="26"/>
  <c r="M144" i="26"/>
  <c r="L144" i="26"/>
  <c r="K144" i="26"/>
  <c r="J144" i="26"/>
  <c r="I144" i="26"/>
  <c r="M153" i="26"/>
  <c r="L153" i="26"/>
  <c r="K153" i="26"/>
  <c r="J153" i="26"/>
  <c r="I153" i="26"/>
  <c r="M156" i="26"/>
  <c r="L156" i="26"/>
  <c r="K156" i="26"/>
  <c r="J156" i="26"/>
  <c r="I156" i="26"/>
  <c r="M14" i="27"/>
  <c r="I14" i="27"/>
  <c r="L14" i="27"/>
  <c r="K14" i="27"/>
  <c r="J14" i="27"/>
  <c r="J15" i="27"/>
  <c r="M15" i="27"/>
  <c r="L15" i="27"/>
  <c r="K15" i="27"/>
  <c r="I15" i="27"/>
  <c r="K16" i="27"/>
  <c r="M16" i="27"/>
  <c r="L16" i="27"/>
  <c r="J16" i="27"/>
  <c r="I16" i="27"/>
  <c r="M40" i="27"/>
  <c r="K40" i="27"/>
  <c r="J40" i="27"/>
  <c r="I40" i="27"/>
  <c r="L40" i="27"/>
  <c r="H48" i="27"/>
  <c r="I42" i="27"/>
  <c r="M42" i="27"/>
  <c r="L42" i="27"/>
  <c r="K42" i="27"/>
  <c r="J42" i="27"/>
  <c r="K44" i="27"/>
  <c r="I44" i="27"/>
  <c r="M44" i="27"/>
  <c r="L44" i="27"/>
  <c r="J44" i="27"/>
  <c r="M92" i="27"/>
  <c r="K92" i="27"/>
  <c r="J92" i="27"/>
  <c r="I92" i="27"/>
  <c r="L92" i="27"/>
  <c r="L158" i="26"/>
  <c r="M158" i="26"/>
  <c r="K158" i="26"/>
  <c r="J158" i="26"/>
  <c r="I158" i="26"/>
  <c r="L9" i="27"/>
  <c r="J9" i="27"/>
  <c r="I9" i="27"/>
  <c r="M9" i="27"/>
  <c r="K9" i="27"/>
  <c r="L17" i="27"/>
  <c r="M17" i="27"/>
  <c r="K17" i="27"/>
  <c r="J17" i="27"/>
  <c r="I17" i="27"/>
  <c r="L26" i="27"/>
  <c r="H34" i="27"/>
  <c r="M26" i="27"/>
  <c r="K26" i="27"/>
  <c r="J26" i="27"/>
  <c r="I26" i="27"/>
  <c r="L43" i="27"/>
  <c r="J43" i="27"/>
  <c r="I43" i="27"/>
  <c r="M43" i="27"/>
  <c r="K43" i="27"/>
  <c r="L52" i="27"/>
  <c r="J52" i="27"/>
  <c r="I52" i="27"/>
  <c r="M52" i="27"/>
  <c r="K52" i="27"/>
  <c r="L60" i="27"/>
  <c r="J60" i="27"/>
  <c r="I60" i="27"/>
  <c r="M60" i="27"/>
  <c r="K60" i="27"/>
  <c r="L69" i="27"/>
  <c r="J69" i="27"/>
  <c r="I69" i="27"/>
  <c r="K69" i="27"/>
  <c r="M69" i="27"/>
  <c r="L78" i="27"/>
  <c r="J78" i="27"/>
  <c r="I78" i="27"/>
  <c r="M78" i="27"/>
  <c r="K78" i="27"/>
  <c r="L86" i="27"/>
  <c r="J86" i="27"/>
  <c r="I86" i="27"/>
  <c r="M86" i="27"/>
  <c r="K86" i="27"/>
  <c r="M95" i="27"/>
  <c r="L95" i="27"/>
  <c r="J95" i="27"/>
  <c r="I95" i="27"/>
  <c r="K95" i="27"/>
  <c r="M103" i="27"/>
  <c r="L103" i="27"/>
  <c r="J103" i="27"/>
  <c r="I103" i="27"/>
  <c r="K103" i="27"/>
  <c r="M112" i="27"/>
  <c r="L112" i="27"/>
  <c r="J112" i="27"/>
  <c r="I112" i="27"/>
  <c r="K112" i="27"/>
  <c r="M121" i="27"/>
  <c r="L121" i="27"/>
  <c r="J121" i="27"/>
  <c r="I121" i="27"/>
  <c r="K121" i="27"/>
  <c r="M129" i="27"/>
  <c r="L129" i="27"/>
  <c r="K129" i="27"/>
  <c r="J129" i="27"/>
  <c r="I129" i="27"/>
  <c r="M151" i="27"/>
  <c r="I151" i="27"/>
  <c r="L151" i="27"/>
  <c r="K151" i="27"/>
  <c r="J151" i="27"/>
  <c r="J152" i="27"/>
  <c r="M152" i="27"/>
  <c r="L152" i="27"/>
  <c r="H160" i="27"/>
  <c r="K152" i="27"/>
  <c r="I152" i="27"/>
  <c r="K153" i="27"/>
  <c r="M153" i="27"/>
  <c r="L153" i="27"/>
  <c r="J153" i="27"/>
  <c r="I153" i="27"/>
  <c r="K29" i="27"/>
  <c r="M29" i="27"/>
  <c r="L29" i="27"/>
  <c r="J29" i="27"/>
  <c r="I29" i="27"/>
  <c r="M38" i="27"/>
  <c r="K38" i="27"/>
  <c r="I38" i="27"/>
  <c r="J38" i="27"/>
  <c r="L38" i="27"/>
  <c r="M46" i="27"/>
  <c r="K46" i="27"/>
  <c r="I46" i="27"/>
  <c r="L46" i="27"/>
  <c r="J46" i="27"/>
  <c r="M55" i="27"/>
  <c r="K55" i="27"/>
  <c r="I55" i="27"/>
  <c r="L55" i="27"/>
  <c r="J55" i="27"/>
  <c r="M64" i="27"/>
  <c r="K64" i="27"/>
  <c r="I64" i="27"/>
  <c r="L64" i="27"/>
  <c r="J64" i="27"/>
  <c r="M72" i="27"/>
  <c r="K72" i="27"/>
  <c r="I72" i="27"/>
  <c r="L72" i="27"/>
  <c r="J72" i="27"/>
  <c r="M81" i="27"/>
  <c r="K81" i="27"/>
  <c r="I81" i="27"/>
  <c r="L81" i="27"/>
  <c r="J81" i="27"/>
  <c r="M89" i="27"/>
  <c r="L89" i="27"/>
  <c r="K89" i="27"/>
  <c r="I89" i="27"/>
  <c r="J89" i="27"/>
  <c r="M98" i="27"/>
  <c r="L98" i="27"/>
  <c r="K98" i="27"/>
  <c r="I98" i="27"/>
  <c r="J98" i="27"/>
  <c r="M107" i="27"/>
  <c r="L107" i="27"/>
  <c r="K107" i="27"/>
  <c r="I107" i="27"/>
  <c r="J107" i="27"/>
  <c r="M115" i="27"/>
  <c r="L115" i="27"/>
  <c r="K115" i="27"/>
  <c r="I115" i="27"/>
  <c r="J115" i="27"/>
  <c r="M124" i="27"/>
  <c r="L124" i="27"/>
  <c r="K124" i="27"/>
  <c r="I124" i="27"/>
  <c r="H132" i="27"/>
  <c r="J124" i="27"/>
  <c r="I155" i="27"/>
  <c r="M155" i="27"/>
  <c r="L155" i="27"/>
  <c r="K155" i="27"/>
  <c r="J155" i="27"/>
  <c r="J156" i="27"/>
  <c r="M156" i="27"/>
  <c r="L156" i="27"/>
  <c r="K156" i="27"/>
  <c r="I156" i="27"/>
  <c r="K157" i="27"/>
  <c r="M157" i="27"/>
  <c r="L157" i="27"/>
  <c r="J157" i="27"/>
  <c r="I157" i="27"/>
  <c r="L32" i="27"/>
  <c r="J32" i="27"/>
  <c r="M32" i="27"/>
  <c r="K32" i="27"/>
  <c r="I32" i="27"/>
  <c r="L41" i="27"/>
  <c r="J41" i="27"/>
  <c r="M41" i="27"/>
  <c r="K41" i="27"/>
  <c r="I41" i="27"/>
  <c r="L50" i="27"/>
  <c r="J50" i="27"/>
  <c r="M50" i="27"/>
  <c r="K50" i="27"/>
  <c r="I50" i="27"/>
  <c r="L58" i="27"/>
  <c r="J58" i="27"/>
  <c r="M58" i="27"/>
  <c r="K58" i="27"/>
  <c r="I58" i="27"/>
  <c r="L67" i="27"/>
  <c r="J67" i="27"/>
  <c r="K67" i="27"/>
  <c r="I67" i="27"/>
  <c r="M67" i="27"/>
  <c r="L75" i="27"/>
  <c r="J75" i="27"/>
  <c r="I75" i="27"/>
  <c r="M75" i="27"/>
  <c r="K75" i="27"/>
  <c r="L84" i="27"/>
  <c r="J84" i="27"/>
  <c r="M84" i="27"/>
  <c r="K84" i="27"/>
  <c r="I84" i="27"/>
  <c r="L93" i="27"/>
  <c r="K93" i="27"/>
  <c r="J93" i="27"/>
  <c r="M93" i="27"/>
  <c r="I93" i="27"/>
  <c r="L101" i="27"/>
  <c r="K101" i="27"/>
  <c r="J101" i="27"/>
  <c r="M101" i="27"/>
  <c r="I101" i="27"/>
  <c r="L110" i="27"/>
  <c r="K110" i="27"/>
  <c r="J110" i="27"/>
  <c r="H118" i="27"/>
  <c r="M110" i="27"/>
  <c r="I110" i="27"/>
  <c r="M127" i="27"/>
  <c r="L127" i="27"/>
  <c r="K127" i="27"/>
  <c r="J127" i="27"/>
  <c r="I127" i="27"/>
  <c r="M159" i="27"/>
  <c r="I159" i="27"/>
  <c r="L159" i="27"/>
  <c r="K159" i="27"/>
  <c r="J159" i="27"/>
  <c r="L130" i="27"/>
  <c r="K130" i="27"/>
  <c r="J130" i="27"/>
  <c r="I130" i="27"/>
  <c r="M130" i="27"/>
  <c r="M134" i="27"/>
  <c r="L134" i="27"/>
  <c r="K134" i="27"/>
  <c r="J134" i="27"/>
  <c r="I134" i="27"/>
  <c r="L13" i="27"/>
  <c r="I13" i="27"/>
  <c r="M13" i="27"/>
  <c r="K13" i="27"/>
  <c r="J13" i="27"/>
  <c r="L22" i="27"/>
  <c r="M22" i="27"/>
  <c r="K22" i="27"/>
  <c r="J22" i="27"/>
  <c r="I22" i="27"/>
  <c r="M30" i="27"/>
  <c r="L30" i="27"/>
  <c r="K30" i="27"/>
  <c r="J30" i="27"/>
  <c r="I30" i="27"/>
  <c r="J39" i="27"/>
  <c r="M39" i="27"/>
  <c r="L39" i="27"/>
  <c r="K39" i="27"/>
  <c r="I39" i="27"/>
  <c r="J47" i="27"/>
  <c r="M47" i="27"/>
  <c r="L47" i="27"/>
  <c r="K47" i="27"/>
  <c r="I47" i="27"/>
  <c r="J56" i="27"/>
  <c r="M56" i="27"/>
  <c r="L56" i="27"/>
  <c r="K56" i="27"/>
  <c r="I56" i="27"/>
  <c r="J65" i="27"/>
  <c r="M65" i="27"/>
  <c r="L65" i="27"/>
  <c r="K65" i="27"/>
  <c r="I65" i="27"/>
  <c r="J73" i="27"/>
  <c r="M73" i="27"/>
  <c r="L73" i="27"/>
  <c r="I73" i="27"/>
  <c r="K73" i="27"/>
  <c r="J82" i="27"/>
  <c r="H90" i="27"/>
  <c r="M82" i="27"/>
  <c r="L82" i="27"/>
  <c r="K82" i="27"/>
  <c r="I82" i="27"/>
  <c r="J99" i="27"/>
  <c r="I99" i="27"/>
  <c r="M99" i="27"/>
  <c r="L99" i="27"/>
  <c r="K99" i="27"/>
  <c r="J108" i="27"/>
  <c r="I108" i="27"/>
  <c r="M108" i="27"/>
  <c r="L108" i="27"/>
  <c r="K108" i="27"/>
  <c r="J116" i="27"/>
  <c r="I116" i="27"/>
  <c r="M116" i="27"/>
  <c r="L116" i="27"/>
  <c r="K116" i="27"/>
  <c r="K125" i="27"/>
  <c r="J125" i="27"/>
  <c r="I125" i="27"/>
  <c r="M125" i="27"/>
  <c r="L125" i="27"/>
  <c r="J135" i="27"/>
  <c r="L135" i="27"/>
  <c r="K135" i="27"/>
  <c r="I135" i="27"/>
  <c r="M135" i="27"/>
  <c r="K136" i="27"/>
  <c r="L136" i="27"/>
  <c r="J136" i="27"/>
  <c r="I136" i="27"/>
  <c r="M136" i="27"/>
  <c r="I94" i="27"/>
  <c r="M94" i="27"/>
  <c r="L94" i="27"/>
  <c r="K94" i="27"/>
  <c r="J94" i="27"/>
  <c r="I102" i="27"/>
  <c r="M102" i="27"/>
  <c r="L102" i="27"/>
  <c r="K102" i="27"/>
  <c r="J102" i="27"/>
  <c r="I111" i="27"/>
  <c r="M111" i="27"/>
  <c r="L111" i="27"/>
  <c r="K111" i="27"/>
  <c r="J111" i="27"/>
  <c r="I120" i="27"/>
  <c r="M120" i="27"/>
  <c r="L120" i="27"/>
  <c r="K120" i="27"/>
  <c r="J120" i="27"/>
  <c r="J128" i="27"/>
  <c r="I128" i="27"/>
  <c r="M128" i="27"/>
  <c r="L128" i="27"/>
  <c r="K128" i="27"/>
  <c r="I138" i="27"/>
  <c r="M138" i="27"/>
  <c r="H146" i="27"/>
  <c r="K138" i="27"/>
  <c r="J138" i="27"/>
  <c r="L138" i="27"/>
  <c r="J139" i="27"/>
  <c r="K139" i="27"/>
  <c r="I139" i="27"/>
  <c r="M139" i="27"/>
  <c r="L139" i="27"/>
  <c r="K140" i="27"/>
  <c r="J140" i="27"/>
  <c r="I140" i="27"/>
  <c r="M140" i="27"/>
  <c r="L140" i="27"/>
  <c r="L37" i="27"/>
  <c r="K37" i="27"/>
  <c r="J37" i="27"/>
  <c r="M37" i="27"/>
  <c r="I37" i="27"/>
  <c r="L45" i="27"/>
  <c r="K45" i="27"/>
  <c r="J45" i="27"/>
  <c r="M45" i="27"/>
  <c r="I45" i="27"/>
  <c r="H62" i="27"/>
  <c r="L54" i="27"/>
  <c r="K54" i="27"/>
  <c r="J54" i="27"/>
  <c r="M54" i="27"/>
  <c r="I54" i="27"/>
  <c r="L71" i="27"/>
  <c r="K71" i="27"/>
  <c r="J71" i="27"/>
  <c r="I71" i="27"/>
  <c r="M71" i="27"/>
  <c r="L80" i="27"/>
  <c r="K80" i="27"/>
  <c r="J80" i="27"/>
  <c r="M80" i="27"/>
  <c r="I80" i="27"/>
  <c r="L88" i="27"/>
  <c r="K88" i="27"/>
  <c r="J88" i="27"/>
  <c r="I88" i="27"/>
  <c r="M88" i="27"/>
  <c r="L97" i="27"/>
  <c r="K97" i="27"/>
  <c r="J97" i="27"/>
  <c r="M97" i="27"/>
  <c r="I97" i="27"/>
  <c r="L106" i="27"/>
  <c r="K106" i="27"/>
  <c r="J106" i="27"/>
  <c r="M106" i="27"/>
  <c r="I106" i="27"/>
  <c r="L114" i="27"/>
  <c r="K114" i="27"/>
  <c r="J114" i="27"/>
  <c r="M114" i="27"/>
  <c r="I114" i="27"/>
  <c r="I123" i="27"/>
  <c r="L123" i="27"/>
  <c r="K123" i="27"/>
  <c r="J123" i="27"/>
  <c r="M123" i="27"/>
  <c r="I131" i="27"/>
  <c r="M131" i="27"/>
  <c r="L131" i="27"/>
  <c r="K131" i="27"/>
  <c r="J131" i="27"/>
  <c r="M142" i="27"/>
  <c r="I142" i="27"/>
  <c r="J142" i="27"/>
  <c r="L142" i="27"/>
  <c r="K142" i="27"/>
  <c r="J143" i="27"/>
  <c r="I143" i="27"/>
  <c r="M143" i="27"/>
  <c r="L143" i="27"/>
  <c r="K143" i="27"/>
  <c r="K144" i="27"/>
  <c r="I144" i="27"/>
  <c r="M144" i="27"/>
  <c r="L144" i="27"/>
  <c r="J144" i="27"/>
  <c r="M126" i="27"/>
  <c r="L126" i="27"/>
  <c r="K126" i="27"/>
  <c r="J126" i="27"/>
  <c r="I126" i="27"/>
  <c r="J148" i="27"/>
  <c r="M148" i="27"/>
  <c r="L148" i="27"/>
  <c r="K148" i="27"/>
  <c r="I148" i="27"/>
  <c r="K149" i="27"/>
  <c r="M149" i="27"/>
  <c r="L149" i="27"/>
  <c r="J149" i="27"/>
  <c r="I149" i="27"/>
  <c r="L137" i="27"/>
  <c r="K137" i="27"/>
  <c r="J137" i="27"/>
  <c r="I137" i="27"/>
  <c r="M137" i="27"/>
  <c r="L145" i="27"/>
  <c r="I145" i="27"/>
  <c r="M145" i="27"/>
  <c r="K145" i="27"/>
  <c r="J145" i="27"/>
  <c r="L154" i="27"/>
  <c r="M154" i="27"/>
  <c r="K154" i="27"/>
  <c r="J154" i="27"/>
  <c r="I154" i="27"/>
  <c r="L141" i="27"/>
  <c r="J141" i="27"/>
  <c r="I141" i="27"/>
  <c r="M141" i="27"/>
  <c r="K141" i="27"/>
  <c r="L150" i="27"/>
  <c r="M150" i="27"/>
  <c r="K150" i="27"/>
  <c r="J150" i="27"/>
  <c r="I150" i="27"/>
  <c r="L158" i="27"/>
  <c r="M158" i="27"/>
  <c r="K158" i="27"/>
  <c r="J158" i="27"/>
  <c r="I158" i="27"/>
  <c r="L16" i="30"/>
  <c r="M16" i="30"/>
  <c r="M17" i="30"/>
  <c r="L17" i="30"/>
  <c r="M18" i="30"/>
  <c r="L18" i="30"/>
  <c r="M59" i="30"/>
  <c r="L59" i="30"/>
  <c r="L85" i="30"/>
  <c r="M85" i="30"/>
  <c r="L98" i="30"/>
  <c r="M98" i="30"/>
  <c r="L20" i="30"/>
  <c r="M20" i="30"/>
  <c r="L58" i="30"/>
  <c r="M58" i="30"/>
  <c r="L75" i="30"/>
  <c r="M75" i="30"/>
  <c r="L103" i="30"/>
  <c r="M103" i="30"/>
  <c r="L121" i="30"/>
  <c r="M121" i="30"/>
  <c r="L54" i="30"/>
  <c r="M54" i="30"/>
  <c r="M55" i="30"/>
  <c r="L55" i="30"/>
  <c r="M56" i="30"/>
  <c r="L56" i="30"/>
  <c r="M64" i="30"/>
  <c r="L64" i="30"/>
  <c r="L81" i="30"/>
  <c r="M81" i="30"/>
  <c r="M122" i="30"/>
  <c r="L122" i="30"/>
  <c r="M9" i="30"/>
  <c r="L9" i="30"/>
  <c r="M31" i="30"/>
  <c r="L31" i="30"/>
  <c r="L100" i="30"/>
  <c r="M100" i="30"/>
  <c r="L33" i="30"/>
  <c r="M33" i="30"/>
  <c r="M34" i="30"/>
  <c r="L34" i="30"/>
  <c r="M35" i="30"/>
  <c r="L35" i="30"/>
  <c r="L77" i="30"/>
  <c r="M77" i="30"/>
  <c r="M104" i="30"/>
  <c r="L104" i="30"/>
  <c r="L128" i="30"/>
  <c r="M128" i="30"/>
  <c r="L37" i="30"/>
  <c r="M37" i="30"/>
  <c r="M38" i="30"/>
  <c r="L38" i="30"/>
  <c r="M39" i="30"/>
  <c r="L39" i="30"/>
  <c r="L62" i="30"/>
  <c r="M62" i="30"/>
  <c r="L83" i="30"/>
  <c r="M83" i="30"/>
  <c r="L10" i="30"/>
  <c r="M10" i="30"/>
  <c r="L41" i="30"/>
  <c r="M41" i="30"/>
  <c r="M42" i="30"/>
  <c r="L42" i="30"/>
  <c r="L12" i="30"/>
  <c r="M12" i="30"/>
  <c r="M13" i="30"/>
  <c r="L13" i="30"/>
  <c r="M14" i="30"/>
  <c r="L14" i="30"/>
  <c r="L60" i="30"/>
  <c r="M60" i="30"/>
  <c r="L79" i="30"/>
  <c r="M79" i="30"/>
  <c r="M105" i="30"/>
  <c r="L105" i="30"/>
  <c r="L11" i="30"/>
  <c r="M11" i="30"/>
  <c r="M19" i="30"/>
  <c r="L19" i="30"/>
  <c r="M32" i="30"/>
  <c r="L32" i="30"/>
  <c r="M40" i="30"/>
  <c r="L40" i="30"/>
  <c r="M126" i="30"/>
  <c r="L126" i="30"/>
  <c r="L150" i="30"/>
  <c r="M150" i="30"/>
  <c r="M163" i="30"/>
  <c r="L163" i="30"/>
  <c r="L172" i="30"/>
  <c r="M172" i="30"/>
  <c r="M101" i="30"/>
  <c r="L101" i="30"/>
  <c r="M123" i="30"/>
  <c r="L123" i="30"/>
  <c r="L124" i="30"/>
  <c r="M124" i="30"/>
  <c r="M147" i="30"/>
  <c r="L147" i="30"/>
  <c r="M170" i="30"/>
  <c r="L170" i="30"/>
  <c r="L171" i="30"/>
  <c r="M171" i="30"/>
  <c r="M15" i="30"/>
  <c r="L15" i="30"/>
  <c r="M36" i="30"/>
  <c r="L36" i="30"/>
  <c r="M99" i="30"/>
  <c r="L99" i="30"/>
  <c r="M144" i="30"/>
  <c r="L144" i="30"/>
  <c r="L145" i="30"/>
  <c r="M145" i="30"/>
  <c r="M168" i="30"/>
  <c r="L168" i="30"/>
  <c r="M97" i="30"/>
  <c r="L97" i="30"/>
  <c r="L107" i="30"/>
  <c r="M107" i="30"/>
  <c r="M108" i="30"/>
  <c r="L108" i="30"/>
  <c r="L129" i="30"/>
  <c r="M129" i="30"/>
  <c r="M142" i="30"/>
  <c r="L142" i="30"/>
  <c r="M152" i="30"/>
  <c r="L152" i="30"/>
  <c r="M165" i="30"/>
  <c r="L165" i="30"/>
  <c r="L166" i="30"/>
  <c r="M166" i="30"/>
  <c r="M106" i="30"/>
  <c r="L106" i="30"/>
  <c r="M217" i="30"/>
  <c r="L217" i="30"/>
  <c r="L262" i="30"/>
  <c r="M262" i="30"/>
  <c r="M212" i="30"/>
  <c r="L212" i="30"/>
  <c r="M173" i="30"/>
  <c r="L173" i="30"/>
  <c r="M102" i="30"/>
  <c r="L102" i="30"/>
  <c r="L164" i="30"/>
  <c r="M164" i="30"/>
  <c r="M169" i="30"/>
  <c r="L169" i="30"/>
  <c r="M174" i="30"/>
  <c r="L174" i="30"/>
  <c r="M209" i="30"/>
  <c r="L209" i="30"/>
  <c r="L208" i="30"/>
  <c r="M208" i="30"/>
  <c r="M284" i="30"/>
  <c r="L284" i="30"/>
  <c r="L214" i="30"/>
  <c r="M214" i="30"/>
  <c r="M215" i="30"/>
  <c r="L215" i="30"/>
  <c r="M207" i="30"/>
  <c r="L207" i="30"/>
  <c r="M261" i="30"/>
  <c r="L261" i="30"/>
  <c r="L9" i="31"/>
  <c r="M9" i="31"/>
  <c r="M53" i="31"/>
  <c r="L53" i="31"/>
  <c r="M61" i="33"/>
  <c r="L61" i="33"/>
  <c r="L210" i="30"/>
  <c r="M210" i="30"/>
  <c r="M218" i="30"/>
  <c r="L218" i="30"/>
  <c r="M15" i="31"/>
  <c r="L15" i="31"/>
  <c r="M107" i="31"/>
  <c r="L107" i="31"/>
  <c r="M40" i="31"/>
  <c r="L40" i="31"/>
  <c r="M56" i="31"/>
  <c r="L56" i="31"/>
  <c r="M84" i="31"/>
  <c r="L84" i="31"/>
  <c r="M213" i="30"/>
  <c r="L213" i="30"/>
  <c r="M14" i="31"/>
  <c r="L14" i="31"/>
  <c r="M32" i="31"/>
  <c r="L32" i="31"/>
  <c r="M59" i="31"/>
  <c r="L59" i="31"/>
  <c r="J75" i="33"/>
  <c r="L216" i="30"/>
  <c r="M216" i="30"/>
  <c r="M281" i="30"/>
  <c r="L281" i="30"/>
  <c r="L282" i="30"/>
  <c r="M282" i="30"/>
  <c r="M58" i="31"/>
  <c r="L58" i="31"/>
  <c r="M85" i="31"/>
  <c r="L85" i="31"/>
  <c r="M76" i="33"/>
  <c r="L76" i="33"/>
  <c r="M273" i="30"/>
  <c r="L273" i="30"/>
  <c r="M19" i="31"/>
  <c r="L19" i="31"/>
  <c r="M37" i="31"/>
  <c r="L37" i="31"/>
  <c r="L38" i="31"/>
  <c r="M38" i="31"/>
  <c r="M61" i="31"/>
  <c r="L61" i="31"/>
  <c r="M64" i="31"/>
  <c r="L64" i="31"/>
  <c r="M252" i="30"/>
  <c r="L252" i="30"/>
  <c r="L274" i="30"/>
  <c r="M274" i="30"/>
  <c r="M276" i="30"/>
  <c r="L276" i="30"/>
  <c r="M278" i="30"/>
  <c r="L278" i="30"/>
  <c r="M280" i="30"/>
  <c r="L280" i="30"/>
  <c r="M11" i="31"/>
  <c r="L11" i="31"/>
  <c r="M83" i="31"/>
  <c r="L83" i="31"/>
  <c r="M19" i="33"/>
  <c r="L19" i="33"/>
  <c r="M38" i="33"/>
  <c r="L38" i="33"/>
  <c r="M253" i="30"/>
  <c r="L253" i="30"/>
  <c r="L254" i="30"/>
  <c r="M254" i="30"/>
  <c r="L255" i="30"/>
  <c r="M255" i="30"/>
  <c r="M279" i="30"/>
  <c r="L279" i="30"/>
  <c r="M36" i="31"/>
  <c r="L36" i="31"/>
  <c r="L256" i="30"/>
  <c r="M256" i="30"/>
  <c r="M258" i="30"/>
  <c r="L258" i="30"/>
  <c r="M260" i="30"/>
  <c r="L260" i="30"/>
  <c r="M16" i="31"/>
  <c r="L16" i="31"/>
  <c r="L17" i="31"/>
  <c r="M17" i="31"/>
  <c r="M35" i="31"/>
  <c r="L35" i="31"/>
  <c r="M81" i="31"/>
  <c r="L81" i="31"/>
  <c r="L86" i="31"/>
  <c r="M86" i="31"/>
  <c r="M54" i="33"/>
  <c r="L54" i="33"/>
  <c r="AZ13" i="35"/>
  <c r="AY13" i="35"/>
  <c r="AX13" i="35"/>
  <c r="BB13" i="35"/>
  <c r="BA13" i="35"/>
  <c r="M12" i="31"/>
  <c r="L12" i="31"/>
  <c r="M20" i="31"/>
  <c r="L20" i="31"/>
  <c r="M42" i="33"/>
  <c r="L42" i="33"/>
  <c r="AZ9" i="35"/>
  <c r="AY9" i="35"/>
  <c r="AX9" i="35"/>
  <c r="BB9" i="35"/>
  <c r="BA9" i="35"/>
  <c r="I31" i="35"/>
  <c r="H31" i="35"/>
  <c r="M57" i="31"/>
  <c r="L57" i="31"/>
  <c r="M79" i="33"/>
  <c r="L79" i="33"/>
  <c r="M84" i="33"/>
  <c r="L84" i="33"/>
  <c r="AZ11" i="35"/>
  <c r="AY11" i="35"/>
  <c r="AX11" i="35"/>
  <c r="AW22" i="35"/>
  <c r="BB11" i="35"/>
  <c r="BA11" i="35"/>
  <c r="L10" i="31"/>
  <c r="M10" i="31"/>
  <c r="L18" i="31"/>
  <c r="M18" i="31"/>
  <c r="M41" i="33"/>
  <c r="L41" i="33"/>
  <c r="AZ8" i="35"/>
  <c r="AY8" i="35"/>
  <c r="AX8" i="35"/>
  <c r="BB8" i="35"/>
  <c r="BA8" i="35"/>
  <c r="M13" i="31"/>
  <c r="L13" i="31"/>
  <c r="L78" i="33"/>
  <c r="M78" i="33"/>
  <c r="N7" i="39"/>
  <c r="M7" i="39"/>
  <c r="L7" i="39"/>
  <c r="L98" i="31"/>
  <c r="M98" i="31"/>
  <c r="M12" i="33"/>
  <c r="L12" i="33"/>
  <c r="M31" i="33"/>
  <c r="L31" i="33"/>
  <c r="L82" i="33"/>
  <c r="M82" i="33"/>
  <c r="AZ12" i="35"/>
  <c r="AY12" i="35"/>
  <c r="AX12" i="35"/>
  <c r="BB12" i="35"/>
  <c r="BA12" i="35"/>
  <c r="L104" i="31"/>
  <c r="M104" i="31"/>
  <c r="M105" i="31"/>
  <c r="L105" i="31"/>
  <c r="L11" i="33"/>
  <c r="M11" i="33"/>
  <c r="M16" i="33"/>
  <c r="L16" i="33"/>
  <c r="M35" i="33"/>
  <c r="L35" i="33"/>
  <c r="F75" i="33"/>
  <c r="F87" i="33"/>
  <c r="L86" i="33"/>
  <c r="M86" i="33"/>
  <c r="AR18" i="35"/>
  <c r="AQ18" i="35"/>
  <c r="AP18" i="35"/>
  <c r="AO18" i="35"/>
  <c r="AN18" i="35"/>
  <c r="I36" i="35"/>
  <c r="H36" i="35"/>
  <c r="M97" i="31"/>
  <c r="L97" i="31"/>
  <c r="M15" i="33"/>
  <c r="L15" i="33"/>
  <c r="M20" i="33"/>
  <c r="L20" i="33"/>
  <c r="M34" i="33"/>
  <c r="L34" i="33"/>
  <c r="M39" i="33"/>
  <c r="L39" i="33"/>
  <c r="AZ10" i="35"/>
  <c r="AY10" i="35"/>
  <c r="AX10" i="35"/>
  <c r="BB10" i="35"/>
  <c r="BA10" i="35"/>
  <c r="AR16" i="35"/>
  <c r="AQ16" i="35"/>
  <c r="AP16" i="35"/>
  <c r="AO16" i="35"/>
  <c r="AN16" i="35"/>
  <c r="I135" i="38"/>
  <c r="H135" i="38"/>
  <c r="G135" i="38"/>
  <c r="Y31" i="35"/>
  <c r="X31" i="35"/>
  <c r="Y36" i="35"/>
  <c r="X36" i="35"/>
  <c r="M8" i="37"/>
  <c r="L8" i="37"/>
  <c r="K8" i="37"/>
  <c r="N6" i="38"/>
  <c r="M6" i="38"/>
  <c r="L6" i="38"/>
  <c r="AR8" i="35"/>
  <c r="AQ8" i="35"/>
  <c r="AP8" i="35"/>
  <c r="AN8" i="35"/>
  <c r="AO8" i="35"/>
  <c r="Y33" i="35"/>
  <c r="X33" i="35"/>
  <c r="M33" i="33"/>
  <c r="L33" i="33"/>
  <c r="AO36" i="35"/>
  <c r="AN36" i="35"/>
  <c r="AO38" i="35"/>
  <c r="AN38" i="35"/>
  <c r="AO39" i="35"/>
  <c r="AN39" i="35"/>
  <c r="AO33" i="35"/>
  <c r="AN33" i="35"/>
  <c r="AR15" i="35"/>
  <c r="AQ15" i="35"/>
  <c r="AP15" i="35"/>
  <c r="AO15" i="35"/>
  <c r="AN15" i="35"/>
  <c r="Y34" i="35"/>
  <c r="X34" i="35"/>
  <c r="AO30" i="35"/>
  <c r="AN30" i="35"/>
  <c r="I10" i="37"/>
  <c r="H10" i="37"/>
  <c r="G10" i="37"/>
  <c r="H9" i="38"/>
  <c r="M9" i="38"/>
  <c r="J9" i="38"/>
  <c r="I9" i="38"/>
  <c r="P9" i="38"/>
  <c r="T9" i="38"/>
  <c r="S9" i="38"/>
  <c r="R9" i="38"/>
  <c r="Q9" i="38"/>
  <c r="H18" i="35"/>
  <c r="I18" i="35"/>
  <c r="H37" i="35"/>
  <c r="I37" i="35"/>
  <c r="I34" i="35"/>
  <c r="H34" i="35"/>
  <c r="T10" i="37"/>
  <c r="S10" i="37"/>
  <c r="R10" i="37"/>
  <c r="Q10" i="37"/>
  <c r="P10" i="37"/>
  <c r="O10" i="37"/>
  <c r="Y30" i="35"/>
  <c r="X30" i="35"/>
  <c r="T6" i="38"/>
  <c r="R6" i="38"/>
  <c r="Q6" i="38"/>
  <c r="S6" i="38"/>
  <c r="P6" i="38"/>
  <c r="J10" i="38"/>
  <c r="I10" i="38"/>
  <c r="H10" i="38"/>
  <c r="I138" i="38"/>
  <c r="H138" i="38"/>
  <c r="G138" i="38"/>
  <c r="N11" i="39"/>
  <c r="M11" i="39"/>
  <c r="L11" i="39"/>
  <c r="I143" i="39"/>
  <c r="H143" i="39"/>
  <c r="G143" i="39"/>
  <c r="I30" i="35"/>
  <c r="H30" i="35"/>
  <c r="AO32" i="35"/>
  <c r="AN32" i="35"/>
  <c r="Y35" i="35"/>
  <c r="X35" i="35"/>
  <c r="R6" i="37"/>
  <c r="Q6" i="37"/>
  <c r="P6" i="37"/>
  <c r="O6" i="37"/>
  <c r="I7" i="37"/>
  <c r="H7" i="37"/>
  <c r="G7" i="37"/>
  <c r="S7" i="37"/>
  <c r="R7" i="37"/>
  <c r="Q7" i="37"/>
  <c r="P7" i="37"/>
  <c r="O7" i="37"/>
  <c r="T7" i="37"/>
  <c r="J11" i="37"/>
  <c r="M9" i="37"/>
  <c r="L9" i="37"/>
  <c r="K9" i="37"/>
  <c r="I143" i="38"/>
  <c r="H143" i="38"/>
  <c r="G143" i="38"/>
  <c r="N15" i="39"/>
  <c r="M15" i="39"/>
  <c r="L15" i="39"/>
  <c r="N10" i="38"/>
  <c r="M10" i="38"/>
  <c r="L10" i="38"/>
  <c r="H6" i="37"/>
  <c r="G6" i="37"/>
  <c r="I8" i="37"/>
  <c r="H8" i="37"/>
  <c r="G8" i="37"/>
  <c r="Q8" i="37"/>
  <c r="P8" i="37"/>
  <c r="O8" i="37"/>
  <c r="T8" i="37"/>
  <c r="S8" i="37"/>
  <c r="R8" i="37"/>
  <c r="M10" i="37"/>
  <c r="L10" i="37"/>
  <c r="K10" i="37"/>
  <c r="J8" i="38"/>
  <c r="I8" i="38"/>
  <c r="H8" i="38"/>
  <c r="M8" i="38"/>
  <c r="T10" i="38"/>
  <c r="AA20" i="38" s="1"/>
  <c r="R10" i="38"/>
  <c r="Q10" i="38"/>
  <c r="S10" i="38"/>
  <c r="P10" i="38"/>
  <c r="J9" i="39"/>
  <c r="I9" i="39"/>
  <c r="H9" i="39"/>
  <c r="O144" i="39"/>
  <c r="N144" i="39"/>
  <c r="M144" i="39"/>
  <c r="L144" i="39"/>
  <c r="AO31" i="35"/>
  <c r="AN31" i="35"/>
  <c r="N8" i="38"/>
  <c r="L8" i="38"/>
  <c r="O134" i="38"/>
  <c r="N134" i="38"/>
  <c r="M134" i="38"/>
  <c r="L134" i="38"/>
  <c r="K134" i="38"/>
  <c r="E16" i="39"/>
  <c r="F16" i="39" s="1"/>
  <c r="F6" i="39"/>
  <c r="T9" i="39"/>
  <c r="S9" i="39"/>
  <c r="R9" i="39"/>
  <c r="Q9" i="39"/>
  <c r="P9" i="39"/>
  <c r="J13" i="39"/>
  <c r="I13" i="39"/>
  <c r="H13" i="39"/>
  <c r="I140" i="39"/>
  <c r="H140" i="39"/>
  <c r="G140" i="39"/>
  <c r="X39" i="35"/>
  <c r="Y39" i="35"/>
  <c r="K7" i="37"/>
  <c r="M7" i="37"/>
  <c r="L7" i="37"/>
  <c r="G9" i="37"/>
  <c r="F11" i="37"/>
  <c r="I9" i="37"/>
  <c r="H9" i="37"/>
  <c r="O9" i="37"/>
  <c r="T9" i="37"/>
  <c r="S9" i="37"/>
  <c r="R9" i="37"/>
  <c r="N11" i="37"/>
  <c r="Q9" i="37"/>
  <c r="P9" i="37"/>
  <c r="M124" i="37"/>
  <c r="L124" i="37"/>
  <c r="O124" i="37"/>
  <c r="N124" i="37"/>
  <c r="M125" i="37"/>
  <c r="K125" i="37"/>
  <c r="O125" i="37"/>
  <c r="N125" i="37"/>
  <c r="L125" i="37"/>
  <c r="J6" i="38"/>
  <c r="I6" i="38"/>
  <c r="H6" i="38"/>
  <c r="O139" i="38"/>
  <c r="N139" i="38"/>
  <c r="M139" i="38"/>
  <c r="L139" i="38"/>
  <c r="K139" i="38"/>
  <c r="T13" i="39"/>
  <c r="S13" i="39"/>
  <c r="R13" i="39"/>
  <c r="Q13" i="39"/>
  <c r="P13" i="39"/>
  <c r="I39" i="35"/>
  <c r="H39" i="35"/>
  <c r="L6" i="37"/>
  <c r="K6" i="37"/>
  <c r="L126" i="37"/>
  <c r="K126" i="37"/>
  <c r="O126" i="37"/>
  <c r="N126" i="37"/>
  <c r="M126" i="37"/>
  <c r="O127" i="37"/>
  <c r="N127" i="37"/>
  <c r="K127" i="37"/>
  <c r="J129" i="37"/>
  <c r="M127" i="37"/>
  <c r="L127" i="37"/>
  <c r="R8" i="38"/>
  <c r="Q8" i="38"/>
  <c r="P8" i="38"/>
  <c r="T8" i="38"/>
  <c r="S8" i="38"/>
  <c r="N12" i="38"/>
  <c r="M12" i="38"/>
  <c r="L12" i="38"/>
  <c r="O142" i="38"/>
  <c r="N142" i="38"/>
  <c r="M142" i="38"/>
  <c r="L142" i="38"/>
  <c r="K142" i="38"/>
  <c r="O136" i="39"/>
  <c r="N136" i="39"/>
  <c r="M136" i="39"/>
  <c r="J146" i="39"/>
  <c r="L136" i="39"/>
  <c r="N9" i="38"/>
  <c r="L9" i="38"/>
  <c r="J11" i="38"/>
  <c r="H11" i="38"/>
  <c r="I11" i="38"/>
  <c r="T11" i="38"/>
  <c r="S11" i="38"/>
  <c r="R11" i="38"/>
  <c r="P11" i="38"/>
  <c r="Q11" i="38"/>
  <c r="O136" i="38"/>
  <c r="N136" i="38"/>
  <c r="M136" i="38"/>
  <c r="L136" i="38"/>
  <c r="K136" i="38"/>
  <c r="I140" i="38"/>
  <c r="H140" i="38"/>
  <c r="G140" i="38"/>
  <c r="O144" i="38"/>
  <c r="N144" i="38"/>
  <c r="M144" i="38"/>
  <c r="L144" i="38"/>
  <c r="K144" i="38"/>
  <c r="C146" i="39"/>
  <c r="O141" i="39"/>
  <c r="N141" i="39"/>
  <c r="M141" i="39"/>
  <c r="L141" i="39"/>
  <c r="D8" i="40"/>
  <c r="D12" i="40"/>
  <c r="D16" i="40"/>
  <c r="D20" i="40"/>
  <c r="D10" i="41"/>
  <c r="D14" i="41"/>
  <c r="D18" i="41"/>
  <c r="I137" i="38"/>
  <c r="H137" i="38"/>
  <c r="G137" i="38"/>
  <c r="N141" i="38"/>
  <c r="M141" i="38"/>
  <c r="L141" i="38"/>
  <c r="K141" i="38"/>
  <c r="O141" i="38"/>
  <c r="I145" i="38"/>
  <c r="H145" i="38"/>
  <c r="G145" i="38"/>
  <c r="G16" i="39"/>
  <c r="J6" i="39"/>
  <c r="I6" i="39"/>
  <c r="H6" i="39"/>
  <c r="T6" i="39"/>
  <c r="O16" i="39"/>
  <c r="S6" i="39"/>
  <c r="R6" i="39"/>
  <c r="Q6" i="39"/>
  <c r="P6" i="39"/>
  <c r="F7" i="39"/>
  <c r="N8" i="39"/>
  <c r="M8" i="39"/>
  <c r="L8" i="39"/>
  <c r="J10" i="39"/>
  <c r="I10" i="39"/>
  <c r="H10" i="39"/>
  <c r="T10" i="39"/>
  <c r="S10" i="39"/>
  <c r="R10" i="39"/>
  <c r="Q10" i="39"/>
  <c r="P10" i="39"/>
  <c r="F11" i="39"/>
  <c r="N12" i="39"/>
  <c r="M12" i="39"/>
  <c r="L12" i="39"/>
  <c r="J14" i="39"/>
  <c r="I14" i="39"/>
  <c r="H14" i="39"/>
  <c r="T14" i="39"/>
  <c r="S14" i="39"/>
  <c r="R14" i="39"/>
  <c r="Q14" i="39"/>
  <c r="P14" i="39"/>
  <c r="F15" i="39"/>
  <c r="D146" i="39"/>
  <c r="O138" i="39"/>
  <c r="N138" i="39"/>
  <c r="M138" i="39"/>
  <c r="L138" i="39"/>
  <c r="J12" i="38"/>
  <c r="I12" i="38"/>
  <c r="H12" i="38"/>
  <c r="R12" i="38"/>
  <c r="Q12" i="38"/>
  <c r="P12" i="38"/>
  <c r="T12" i="38"/>
  <c r="S12" i="38"/>
  <c r="I134" i="38"/>
  <c r="H134" i="38"/>
  <c r="G134" i="38"/>
  <c r="M138" i="38"/>
  <c r="L138" i="38"/>
  <c r="K138" i="38"/>
  <c r="O138" i="38"/>
  <c r="N138" i="38"/>
  <c r="I142" i="38"/>
  <c r="H142" i="38"/>
  <c r="G142" i="38"/>
  <c r="E146" i="39"/>
  <c r="N143" i="39"/>
  <c r="M143" i="39"/>
  <c r="L143" i="39"/>
  <c r="O143" i="39"/>
  <c r="D9" i="40"/>
  <c r="D13" i="40"/>
  <c r="D17" i="40"/>
  <c r="D11" i="41"/>
  <c r="D15" i="41"/>
  <c r="D19" i="41"/>
  <c r="L135" i="38"/>
  <c r="K135" i="38"/>
  <c r="O135" i="38"/>
  <c r="N135" i="38"/>
  <c r="M135" i="38"/>
  <c r="H139" i="38"/>
  <c r="G139" i="38"/>
  <c r="I139" i="38"/>
  <c r="L143" i="38"/>
  <c r="K143" i="38"/>
  <c r="O143" i="38"/>
  <c r="N143" i="38"/>
  <c r="M143" i="38"/>
  <c r="J7" i="39"/>
  <c r="I7" i="39"/>
  <c r="H7" i="39"/>
  <c r="R7" i="39"/>
  <c r="Q7" i="39"/>
  <c r="P7" i="39"/>
  <c r="T7" i="39"/>
  <c r="S7" i="39"/>
  <c r="F8" i="39"/>
  <c r="N9" i="39"/>
  <c r="M9" i="39"/>
  <c r="L9" i="39"/>
  <c r="J11" i="39"/>
  <c r="I11" i="39"/>
  <c r="H11" i="39"/>
  <c r="R11" i="39"/>
  <c r="Q11" i="39"/>
  <c r="P11" i="39"/>
  <c r="T11" i="39"/>
  <c r="S11" i="39"/>
  <c r="F12" i="39"/>
  <c r="N13" i="39"/>
  <c r="M13" i="39"/>
  <c r="L13" i="39"/>
  <c r="J15" i="39"/>
  <c r="I15" i="39"/>
  <c r="H15" i="39"/>
  <c r="R15" i="39"/>
  <c r="Q15" i="39"/>
  <c r="P15" i="39"/>
  <c r="T15" i="39"/>
  <c r="S15" i="39"/>
  <c r="M140" i="39"/>
  <c r="L140" i="39"/>
  <c r="O140" i="39"/>
  <c r="N140" i="39"/>
  <c r="F6" i="38"/>
  <c r="L7" i="38"/>
  <c r="M7" i="38"/>
  <c r="N7" i="38"/>
  <c r="F10" i="38"/>
  <c r="L11" i="38"/>
  <c r="N11" i="38"/>
  <c r="M11" i="38"/>
  <c r="G136" i="38"/>
  <c r="I136" i="38"/>
  <c r="H136" i="38"/>
  <c r="K140" i="38"/>
  <c r="O140" i="38"/>
  <c r="N140" i="38"/>
  <c r="M140" i="38"/>
  <c r="L140" i="38"/>
  <c r="G144" i="38"/>
  <c r="I144" i="38"/>
  <c r="H144" i="38"/>
  <c r="L137" i="39"/>
  <c r="O137" i="39"/>
  <c r="N137" i="39"/>
  <c r="M137" i="39"/>
  <c r="L145" i="39"/>
  <c r="O145" i="39"/>
  <c r="N145" i="39"/>
  <c r="M145" i="39"/>
  <c r="D10" i="40"/>
  <c r="D14" i="40"/>
  <c r="D18" i="40"/>
  <c r="D8" i="41"/>
  <c r="D12" i="41"/>
  <c r="D16" i="41"/>
  <c r="D20" i="41"/>
  <c r="O137" i="38"/>
  <c r="N137" i="38"/>
  <c r="M137" i="38"/>
  <c r="K137" i="38"/>
  <c r="L137" i="38"/>
  <c r="I141" i="38"/>
  <c r="H141" i="38"/>
  <c r="G141" i="38"/>
  <c r="O145" i="38"/>
  <c r="N145" i="38"/>
  <c r="M145" i="38"/>
  <c r="L145" i="38"/>
  <c r="K145" i="38"/>
  <c r="C16" i="39"/>
  <c r="L6" i="39"/>
  <c r="K16" i="39"/>
  <c r="N6" i="39"/>
  <c r="M6" i="39"/>
  <c r="H8" i="39"/>
  <c r="J8" i="39"/>
  <c r="I8" i="39"/>
  <c r="P8" i="39"/>
  <c r="T8" i="39"/>
  <c r="S8" i="39"/>
  <c r="R8" i="39"/>
  <c r="Q8" i="39"/>
  <c r="F9" i="39"/>
  <c r="L10" i="39"/>
  <c r="N10" i="39"/>
  <c r="M10" i="39"/>
  <c r="H12" i="39"/>
  <c r="J12" i="39"/>
  <c r="I12" i="39"/>
  <c r="P12" i="39"/>
  <c r="T12" i="39"/>
  <c r="S12" i="39"/>
  <c r="R12" i="39"/>
  <c r="Q12" i="39"/>
  <c r="F13" i="39"/>
  <c r="L14" i="39"/>
  <c r="N14" i="39"/>
  <c r="M14" i="39"/>
  <c r="O142" i="39"/>
  <c r="N142" i="39"/>
  <c r="M142" i="39"/>
  <c r="L142" i="39"/>
  <c r="D16" i="39"/>
  <c r="O139" i="39"/>
  <c r="N139" i="39"/>
  <c r="M139" i="39"/>
  <c r="L139" i="39"/>
  <c r="D11" i="40"/>
  <c r="D15" i="40"/>
  <c r="D19" i="40"/>
  <c r="D9" i="41"/>
  <c r="D13" i="41"/>
  <c r="D17" i="41"/>
  <c r="K6" i="3"/>
  <c r="K6" i="2"/>
  <c r="H18" i="2"/>
  <c r="L6" i="3"/>
  <c r="I6" i="5"/>
  <c r="M6" i="3"/>
  <c r="M6" i="2"/>
  <c r="N6" i="3"/>
  <c r="N152" i="3"/>
  <c r="M152" i="3"/>
  <c r="E17" i="2"/>
  <c r="F17" i="2"/>
  <c r="K56" i="2"/>
  <c r="N79" i="3"/>
  <c r="M79" i="3"/>
  <c r="J152" i="3"/>
  <c r="U6" i="5"/>
  <c r="J6" i="6"/>
  <c r="J79" i="3"/>
  <c r="K152" i="3"/>
  <c r="E18" i="2"/>
  <c r="H17" i="2"/>
  <c r="F18" i="2"/>
  <c r="M56" i="2"/>
  <c r="L152" i="3"/>
  <c r="J6" i="2"/>
  <c r="N56" i="2"/>
  <c r="M6" i="5"/>
  <c r="L6" i="5"/>
  <c r="K6" i="5"/>
  <c r="J6" i="5"/>
  <c r="M6" i="6"/>
  <c r="U6" i="6"/>
  <c r="F53" i="8"/>
  <c r="H55" i="8"/>
  <c r="J57" i="8"/>
  <c r="F61" i="8"/>
  <c r="H63" i="8"/>
  <c r="J65" i="8"/>
  <c r="M74" i="8"/>
  <c r="H76" i="8"/>
  <c r="J78" i="8"/>
  <c r="F82" i="8"/>
  <c r="J86" i="8"/>
  <c r="F121" i="8"/>
  <c r="H123" i="8"/>
  <c r="J125" i="8"/>
  <c r="F129" i="8"/>
  <c r="H131" i="8"/>
  <c r="H141" i="8"/>
  <c r="J143" i="8"/>
  <c r="F147" i="8"/>
  <c r="H149" i="8"/>
  <c r="J151" i="8"/>
  <c r="F165" i="8"/>
  <c r="H167" i="8"/>
  <c r="J169" i="8"/>
  <c r="F187" i="8"/>
  <c r="H189" i="8"/>
  <c r="J191" i="8"/>
  <c r="F195" i="8"/>
  <c r="H197" i="8"/>
  <c r="H207" i="8"/>
  <c r="J209" i="8"/>
  <c r="F213" i="8"/>
  <c r="H215" i="8"/>
  <c r="J217" i="8"/>
  <c r="F231" i="8"/>
  <c r="H233" i="8"/>
  <c r="J235" i="8"/>
  <c r="F237" i="8"/>
  <c r="J251" i="8"/>
  <c r="H255" i="8"/>
  <c r="H256" i="8"/>
  <c r="H257" i="8"/>
  <c r="F261" i="8"/>
  <c r="F262" i="8"/>
  <c r="J282" i="8"/>
  <c r="H280" i="8"/>
  <c r="F278" i="8"/>
  <c r="J274" i="8"/>
  <c r="H284" i="8"/>
  <c r="F282" i="8"/>
  <c r="J278" i="8"/>
  <c r="H276" i="8"/>
  <c r="F274" i="8"/>
  <c r="J275" i="8"/>
  <c r="J276" i="8"/>
  <c r="J277" i="8"/>
  <c r="H281" i="8"/>
  <c r="H282" i="8"/>
  <c r="H283" i="8"/>
  <c r="J11" i="10"/>
  <c r="J19" i="10"/>
  <c r="J21" i="10"/>
  <c r="H32" i="10"/>
  <c r="H34" i="10"/>
  <c r="H80" i="10"/>
  <c r="S6" i="5"/>
  <c r="V6" i="6"/>
  <c r="F52" i="8"/>
  <c r="F56" i="8"/>
  <c r="H58" i="8"/>
  <c r="J60" i="8"/>
  <c r="F64" i="8"/>
  <c r="F77" i="8"/>
  <c r="F85" i="8"/>
  <c r="H87" i="8"/>
  <c r="J120" i="8"/>
  <c r="F124" i="8"/>
  <c r="H126" i="8"/>
  <c r="J128" i="8"/>
  <c r="J164" i="8"/>
  <c r="F168" i="8"/>
  <c r="H170" i="8"/>
  <c r="J186" i="8"/>
  <c r="F190" i="8"/>
  <c r="H192" i="8"/>
  <c r="J194" i="8"/>
  <c r="J230" i="8"/>
  <c r="F234" i="8"/>
  <c r="H236" i="8"/>
  <c r="F239" i="8"/>
  <c r="F240" i="8"/>
  <c r="F241" i="8"/>
  <c r="H262" i="8"/>
  <c r="F260" i="8"/>
  <c r="J256" i="8"/>
  <c r="H254" i="8"/>
  <c r="F252" i="8"/>
  <c r="J260" i="8"/>
  <c r="H258" i="8"/>
  <c r="F256" i="8"/>
  <c r="J252" i="8"/>
  <c r="J253" i="8"/>
  <c r="J254" i="8"/>
  <c r="J255" i="8"/>
  <c r="H259" i="8"/>
  <c r="H260" i="8"/>
  <c r="H261" i="8"/>
  <c r="J8" i="10"/>
  <c r="J14" i="10"/>
  <c r="H38" i="10"/>
  <c r="H40" i="10"/>
  <c r="T6" i="5"/>
  <c r="W6" i="6"/>
  <c r="J55" i="8"/>
  <c r="F59" i="8"/>
  <c r="H61" i="8"/>
  <c r="J63" i="8"/>
  <c r="F80" i="8"/>
  <c r="F119" i="8"/>
  <c r="H121" i="8"/>
  <c r="J123" i="8"/>
  <c r="F127" i="8"/>
  <c r="H129" i="8"/>
  <c r="J131" i="8"/>
  <c r="F163" i="8"/>
  <c r="H165" i="8"/>
  <c r="J167" i="8"/>
  <c r="F171" i="8"/>
  <c r="F172" i="8"/>
  <c r="F173" i="8"/>
  <c r="F174" i="8"/>
  <c r="F175" i="8"/>
  <c r="F185" i="8"/>
  <c r="H187" i="8"/>
  <c r="J189" i="8"/>
  <c r="F193" i="8"/>
  <c r="H195" i="8"/>
  <c r="J197" i="8"/>
  <c r="F229" i="8"/>
  <c r="H231" i="8"/>
  <c r="J233" i="8"/>
  <c r="H237" i="8"/>
  <c r="H238" i="8"/>
  <c r="H239" i="8"/>
  <c r="M30" i="10"/>
  <c r="F63" i="10"/>
  <c r="F55" i="10"/>
  <c r="F60" i="10"/>
  <c r="F62" i="10"/>
  <c r="F54" i="10"/>
  <c r="F59" i="10"/>
  <c r="F64" i="10"/>
  <c r="F56" i="10"/>
  <c r="F52" i="10"/>
  <c r="F58" i="10"/>
  <c r="F53" i="10"/>
  <c r="J52" i="8"/>
  <c r="F54" i="8"/>
  <c r="H56" i="8"/>
  <c r="J58" i="8"/>
  <c r="F62" i="8"/>
  <c r="H64" i="8"/>
  <c r="F75" i="8"/>
  <c r="F83" i="8"/>
  <c r="J87" i="8"/>
  <c r="F122" i="8"/>
  <c r="H124" i="8"/>
  <c r="J126" i="8"/>
  <c r="F130" i="8"/>
  <c r="F166" i="8"/>
  <c r="H168" i="8"/>
  <c r="J170" i="8"/>
  <c r="F188" i="8"/>
  <c r="H190" i="8"/>
  <c r="J192" i="8"/>
  <c r="F196" i="8"/>
  <c r="F232" i="8"/>
  <c r="H234" i="8"/>
  <c r="J236" i="8"/>
  <c r="J237" i="8"/>
  <c r="F61" i="10"/>
  <c r="V6" i="5"/>
  <c r="I6" i="6"/>
  <c r="L52" i="8"/>
  <c r="J53" i="8"/>
  <c r="F57" i="8"/>
  <c r="H59" i="8"/>
  <c r="J61" i="8"/>
  <c r="F65" i="8"/>
  <c r="F74" i="8"/>
  <c r="F78" i="8"/>
  <c r="F86" i="8"/>
  <c r="H119" i="8"/>
  <c r="J121" i="8"/>
  <c r="F125" i="8"/>
  <c r="H127" i="8"/>
  <c r="J129" i="8"/>
  <c r="H163" i="8"/>
  <c r="J165" i="8"/>
  <c r="F169" i="8"/>
  <c r="H171" i="8"/>
  <c r="H172" i="8"/>
  <c r="H173" i="8"/>
  <c r="H174" i="8"/>
  <c r="H175" i="8"/>
  <c r="H185" i="8"/>
  <c r="J187" i="8"/>
  <c r="F191" i="8"/>
  <c r="H193" i="8"/>
  <c r="J195" i="8"/>
  <c r="J238" i="8"/>
  <c r="H240" i="8"/>
  <c r="F238" i="8"/>
  <c r="H229" i="8"/>
  <c r="J231" i="8"/>
  <c r="F235" i="8"/>
  <c r="J239" i="8"/>
  <c r="J240" i="8"/>
  <c r="J241" i="8"/>
  <c r="H86" i="10"/>
  <c r="H78" i="10"/>
  <c r="H83" i="10"/>
  <c r="H75" i="10"/>
  <c r="H74" i="10"/>
  <c r="H85" i="10"/>
  <c r="H77" i="10"/>
  <c r="H82" i="10"/>
  <c r="H87" i="10"/>
  <c r="H79" i="10"/>
  <c r="H81" i="10"/>
  <c r="M52" i="8"/>
  <c r="H54" i="8"/>
  <c r="J56" i="8"/>
  <c r="J64" i="8"/>
  <c r="F81" i="8"/>
  <c r="F120" i="8"/>
  <c r="H122" i="8"/>
  <c r="J124" i="8"/>
  <c r="F128" i="8"/>
  <c r="H130" i="8"/>
  <c r="F164" i="8"/>
  <c r="H166" i="8"/>
  <c r="J168" i="8"/>
  <c r="F186" i="8"/>
  <c r="H188" i="8"/>
  <c r="J190" i="8"/>
  <c r="F194" i="8"/>
  <c r="H196" i="8"/>
  <c r="F230" i="8"/>
  <c r="H232" i="8"/>
  <c r="J234" i="8"/>
  <c r="J17" i="10"/>
  <c r="J9" i="10"/>
  <c r="J16" i="10"/>
  <c r="J18" i="10"/>
  <c r="J10" i="10"/>
  <c r="J20" i="10"/>
  <c r="J12" i="10"/>
  <c r="H36" i="10"/>
  <c r="H41" i="10"/>
  <c r="H33" i="10"/>
  <c r="H43" i="10"/>
  <c r="H35" i="10"/>
  <c r="H37" i="10"/>
  <c r="H39" i="10"/>
  <c r="H31" i="10"/>
  <c r="H30" i="10"/>
  <c r="J59" i="8"/>
  <c r="F84" i="8"/>
  <c r="J54" i="8"/>
  <c r="L30" i="10"/>
  <c r="M8" i="10"/>
  <c r="H10" i="10"/>
  <c r="F16" i="10"/>
  <c r="H18" i="10"/>
  <c r="J33" i="10"/>
  <c r="F37" i="10"/>
  <c r="J41" i="10"/>
  <c r="J54" i="10"/>
  <c r="H60" i="10"/>
  <c r="J62" i="10"/>
  <c r="L74" i="10"/>
  <c r="J75" i="10"/>
  <c r="F79" i="10"/>
  <c r="J83" i="10"/>
  <c r="F87" i="10"/>
  <c r="L5" i="12"/>
  <c r="T5" i="12"/>
  <c r="U6" i="12"/>
  <c r="D54" i="12"/>
  <c r="U8" i="12"/>
  <c r="D56" i="12"/>
  <c r="U10" i="12"/>
  <c r="A12" i="12"/>
  <c r="T20" i="13"/>
  <c r="E48" i="13"/>
  <c r="D62" i="13"/>
  <c r="C76" i="13"/>
  <c r="C146" i="13"/>
  <c r="E54" i="12"/>
  <c r="E56" i="12"/>
  <c r="D76" i="13"/>
  <c r="D146" i="13"/>
  <c r="F35" i="10"/>
  <c r="F43" i="10"/>
  <c r="H58" i="10"/>
  <c r="V5" i="12"/>
  <c r="F54" i="12"/>
  <c r="F56" i="12"/>
  <c r="A14" i="12"/>
  <c r="C118" i="13"/>
  <c r="C90" i="13"/>
  <c r="C104" i="13"/>
  <c r="Y6" i="13"/>
  <c r="AA6" i="13"/>
  <c r="Z6" i="13"/>
  <c r="E76" i="13"/>
  <c r="D90" i="13"/>
  <c r="D132" i="13"/>
  <c r="D104" i="13"/>
  <c r="D118" i="13"/>
  <c r="E90" i="13"/>
  <c r="F8" i="10"/>
  <c r="F12" i="10"/>
  <c r="F20" i="10"/>
  <c r="F33" i="10"/>
  <c r="J37" i="10"/>
  <c r="F41" i="10"/>
  <c r="H56" i="10"/>
  <c r="J58" i="10"/>
  <c r="H64" i="10"/>
  <c r="F75" i="10"/>
  <c r="J79" i="10"/>
  <c r="J87" i="10"/>
  <c r="H5" i="12"/>
  <c r="U56" i="12"/>
  <c r="U54" i="12"/>
  <c r="U52" i="12"/>
  <c r="U50" i="12"/>
  <c r="U48" i="12"/>
  <c r="U46" i="12"/>
  <c r="U44" i="12"/>
  <c r="U42" i="12"/>
  <c r="U40" i="12"/>
  <c r="U38" i="12"/>
  <c r="U36" i="12"/>
  <c r="D53" i="12"/>
  <c r="D57" i="12" s="1"/>
  <c r="U7" i="12"/>
  <c r="D55" i="12"/>
  <c r="U9" i="12"/>
  <c r="U14" i="12"/>
  <c r="U41" i="12"/>
  <c r="U57" i="12"/>
  <c r="E146" i="13"/>
  <c r="E34" i="13"/>
  <c r="E118" i="13"/>
  <c r="E132" i="13"/>
  <c r="X6" i="13"/>
  <c r="E104" i="13"/>
  <c r="T9" i="14"/>
  <c r="U9" i="14"/>
  <c r="E53" i="12"/>
  <c r="E57" i="12" s="1"/>
  <c r="E55" i="12"/>
  <c r="C20" i="13"/>
  <c r="Q20" i="13"/>
  <c r="C34" i="13"/>
  <c r="F39" i="10"/>
  <c r="H54" i="10"/>
  <c r="H62" i="10"/>
  <c r="J5" i="12"/>
  <c r="F53" i="12"/>
  <c r="F57" i="12" s="1"/>
  <c r="F55" i="12"/>
  <c r="D20" i="13"/>
  <c r="U20" i="13"/>
  <c r="D34" i="13"/>
  <c r="C48" i="13"/>
  <c r="I9" i="14"/>
  <c r="J9" i="14"/>
  <c r="L8" i="10"/>
  <c r="F13" i="10"/>
  <c r="F30" i="10"/>
  <c r="F34" i="10"/>
  <c r="H57" i="10"/>
  <c r="K5" i="12"/>
  <c r="S5" i="12"/>
  <c r="C54" i="12"/>
  <c r="C57" i="12" s="1"/>
  <c r="C56" i="12"/>
  <c r="A15" i="12"/>
  <c r="U47" i="12"/>
  <c r="D48" i="13"/>
  <c r="C62" i="13"/>
  <c r="C132" i="13"/>
  <c r="H9" i="14"/>
  <c r="S20" i="13"/>
  <c r="F34" i="13"/>
  <c r="G48" i="13"/>
  <c r="F146" i="13"/>
  <c r="G160" i="13"/>
  <c r="Z7" i="15"/>
  <c r="S21" i="15"/>
  <c r="J7" i="16"/>
  <c r="G34" i="13"/>
  <c r="F132" i="13"/>
  <c r="G146" i="13"/>
  <c r="T21" i="15"/>
  <c r="K7" i="16"/>
  <c r="Q9" i="16"/>
  <c r="U21" i="15"/>
  <c r="L7" i="16"/>
  <c r="R9" i="16"/>
  <c r="J7" i="15"/>
  <c r="S9" i="16"/>
  <c r="Q21" i="16"/>
  <c r="T9" i="16"/>
  <c r="R21" i="16"/>
  <c r="U9" i="16"/>
  <c r="S21" i="16"/>
  <c r="Q21" i="15"/>
  <c r="T21" i="16"/>
  <c r="G20" i="13"/>
  <c r="R20" i="13"/>
  <c r="F48" i="13"/>
  <c r="G62" i="13"/>
  <c r="R21" i="15"/>
  <c r="U21" i="16"/>
  <c r="T21" i="17"/>
  <c r="C65" i="17"/>
  <c r="E91" i="17"/>
  <c r="E93" i="17"/>
  <c r="R6" i="18"/>
  <c r="Q6" i="18"/>
  <c r="P6" i="18"/>
  <c r="I7" i="17"/>
  <c r="U21" i="17"/>
  <c r="C51" i="17"/>
  <c r="D65" i="17"/>
  <c r="C77" i="17"/>
  <c r="C79" i="17"/>
  <c r="F91" i="17"/>
  <c r="F93" i="17"/>
  <c r="D119" i="17"/>
  <c r="C121" i="17"/>
  <c r="C161" i="17"/>
  <c r="J7" i="17"/>
  <c r="D51" i="17"/>
  <c r="C63" i="17"/>
  <c r="E65" i="17"/>
  <c r="D77" i="17"/>
  <c r="D79" i="17"/>
  <c r="G91" i="17"/>
  <c r="G93" i="17"/>
  <c r="E119" i="17"/>
  <c r="F121" i="17"/>
  <c r="E133" i="17"/>
  <c r="G161" i="17"/>
  <c r="C119" i="17"/>
  <c r="C93" i="17"/>
  <c r="C133" i="17"/>
  <c r="K7" i="17"/>
  <c r="Q9" i="17"/>
  <c r="E51" i="17"/>
  <c r="D63" i="17"/>
  <c r="F65" i="17"/>
  <c r="E77" i="17"/>
  <c r="E79" i="17"/>
  <c r="C105" i="17"/>
  <c r="F119" i="17"/>
  <c r="G121" i="17"/>
  <c r="F133" i="17"/>
  <c r="J6" i="18"/>
  <c r="I6" i="18"/>
  <c r="H6" i="18"/>
  <c r="D133" i="17"/>
  <c r="D107" i="17"/>
  <c r="D147" i="17"/>
  <c r="D121" i="17"/>
  <c r="D161" i="17"/>
  <c r="L7" i="17"/>
  <c r="F51" i="17"/>
  <c r="E63" i="17"/>
  <c r="G65" i="17"/>
  <c r="F77" i="17"/>
  <c r="F79" i="17"/>
  <c r="D105" i="17"/>
  <c r="C107" i="17"/>
  <c r="G119" i="17"/>
  <c r="G133" i="17"/>
  <c r="C135" i="17"/>
  <c r="C149" i="17"/>
  <c r="E147" i="17"/>
  <c r="E121" i="17"/>
  <c r="E161" i="17"/>
  <c r="E135" i="17"/>
  <c r="E149" i="17"/>
  <c r="X7" i="17"/>
  <c r="Q21" i="17"/>
  <c r="G51" i="17"/>
  <c r="F63" i="17"/>
  <c r="G77" i="17"/>
  <c r="G79" i="17"/>
  <c r="E105" i="17"/>
  <c r="E107" i="17"/>
  <c r="D135" i="17"/>
  <c r="C147" i="17"/>
  <c r="D149" i="17"/>
  <c r="Z6" i="18"/>
  <c r="Y6" i="18"/>
  <c r="X6" i="18"/>
  <c r="F161" i="17"/>
  <c r="F135" i="17"/>
  <c r="F149" i="17"/>
  <c r="R21" i="17"/>
  <c r="G63" i="17"/>
  <c r="C91" i="17"/>
  <c r="F105" i="17"/>
  <c r="F107" i="17"/>
  <c r="G135" i="17"/>
  <c r="F147" i="17"/>
  <c r="G149" i="17"/>
  <c r="S21" i="17"/>
  <c r="D91" i="17"/>
  <c r="D93" i="17"/>
  <c r="G105" i="17"/>
  <c r="G107" i="17"/>
  <c r="G147" i="17"/>
  <c r="T8" i="21"/>
  <c r="S8" i="21"/>
  <c r="J8" i="21"/>
  <c r="I8" i="21"/>
  <c r="N22" i="21"/>
  <c r="K7" i="22"/>
  <c r="H59" i="24"/>
  <c r="H64" i="24"/>
  <c r="H56" i="24"/>
  <c r="H61" i="24"/>
  <c r="H53" i="24"/>
  <c r="H87" i="24"/>
  <c r="H58" i="24"/>
  <c r="H63" i="24"/>
  <c r="H55" i="24"/>
  <c r="H60" i="24"/>
  <c r="H65" i="24"/>
  <c r="H57" i="24"/>
  <c r="H240" i="24"/>
  <c r="F238" i="24"/>
  <c r="J239" i="24"/>
  <c r="H237" i="24"/>
  <c r="F235" i="24"/>
  <c r="F240" i="24"/>
  <c r="J236" i="24"/>
  <c r="J241" i="24"/>
  <c r="H239" i="24"/>
  <c r="F237" i="24"/>
  <c r="J233" i="24"/>
  <c r="H231" i="24"/>
  <c r="F229" i="24"/>
  <c r="J238" i="24"/>
  <c r="H236" i="24"/>
  <c r="F234" i="24"/>
  <c r="J230" i="24"/>
  <c r="J240" i="24"/>
  <c r="H238" i="24"/>
  <c r="F236" i="24"/>
  <c r="J232" i="24"/>
  <c r="H230" i="24"/>
  <c r="J234" i="24"/>
  <c r="J229" i="24"/>
  <c r="H241" i="24"/>
  <c r="H234" i="24"/>
  <c r="F241" i="24"/>
  <c r="J235" i="24"/>
  <c r="H229" i="24"/>
  <c r="H235" i="24"/>
  <c r="J231" i="24"/>
  <c r="J237" i="24"/>
  <c r="F230" i="24"/>
  <c r="H232" i="24"/>
  <c r="F231" i="24"/>
  <c r="H233" i="24"/>
  <c r="M7" i="22"/>
  <c r="Q21" i="22"/>
  <c r="F239" i="24"/>
  <c r="Y7" i="22"/>
  <c r="R21" i="22"/>
  <c r="H74" i="25"/>
  <c r="F74" i="25"/>
  <c r="S21" i="22"/>
  <c r="H62" i="24"/>
  <c r="F175" i="24"/>
  <c r="J171" i="24"/>
  <c r="H169" i="24"/>
  <c r="F167" i="24"/>
  <c r="J163" i="24"/>
  <c r="H174" i="24"/>
  <c r="F172" i="24"/>
  <c r="J168" i="24"/>
  <c r="H166" i="24"/>
  <c r="F164" i="24"/>
  <c r="F174" i="24"/>
  <c r="J170" i="24"/>
  <c r="H168" i="24"/>
  <c r="F166" i="24"/>
  <c r="F168" i="24"/>
  <c r="H170" i="24"/>
  <c r="F169" i="24"/>
  <c r="J164" i="24"/>
  <c r="H163" i="24"/>
  <c r="J172" i="24"/>
  <c r="H171" i="24"/>
  <c r="J165" i="24"/>
  <c r="F163" i="24"/>
  <c r="J173" i="24"/>
  <c r="F171" i="24"/>
  <c r="F170" i="24"/>
  <c r="H165" i="24"/>
  <c r="H164" i="24"/>
  <c r="H173" i="24"/>
  <c r="H172" i="24"/>
  <c r="J167" i="24"/>
  <c r="J166" i="24"/>
  <c r="J175" i="24"/>
  <c r="J174" i="24"/>
  <c r="F165" i="24"/>
  <c r="F173" i="24"/>
  <c r="H167" i="24"/>
  <c r="J169" i="24"/>
  <c r="U21" i="22"/>
  <c r="F232" i="24"/>
  <c r="F55" i="24"/>
  <c r="J59" i="24"/>
  <c r="F63" i="24"/>
  <c r="F76" i="24"/>
  <c r="H78" i="24"/>
  <c r="J80" i="24"/>
  <c r="F84" i="24"/>
  <c r="H86" i="24"/>
  <c r="J119" i="24"/>
  <c r="F123" i="24"/>
  <c r="H125" i="24"/>
  <c r="J127" i="24"/>
  <c r="F131" i="24"/>
  <c r="F141" i="24"/>
  <c r="H143" i="24"/>
  <c r="J145" i="24"/>
  <c r="F152" i="24"/>
  <c r="F153" i="24"/>
  <c r="J187" i="24"/>
  <c r="H193" i="24"/>
  <c r="H207" i="24"/>
  <c r="J208" i="24"/>
  <c r="F213" i="24"/>
  <c r="H214" i="24"/>
  <c r="J264" i="24"/>
  <c r="H262" i="24"/>
  <c r="F260" i="24"/>
  <c r="J256" i="24"/>
  <c r="H267" i="24"/>
  <c r="F265" i="24"/>
  <c r="J261" i="24"/>
  <c r="H259" i="24"/>
  <c r="F257" i="24"/>
  <c r="J266" i="24"/>
  <c r="H264" i="24"/>
  <c r="F262" i="24"/>
  <c r="J258" i="24"/>
  <c r="H256" i="24"/>
  <c r="F267" i="24"/>
  <c r="J263" i="24"/>
  <c r="H261" i="24"/>
  <c r="F259" i="24"/>
  <c r="J255" i="24"/>
  <c r="H266" i="24"/>
  <c r="F264" i="24"/>
  <c r="J260" i="24"/>
  <c r="H258" i="24"/>
  <c r="F256" i="24"/>
  <c r="J265" i="24"/>
  <c r="H263" i="24"/>
  <c r="F261" i="24"/>
  <c r="J257" i="24"/>
  <c r="F266" i="24"/>
  <c r="J262" i="24"/>
  <c r="H260" i="24"/>
  <c r="F258" i="24"/>
  <c r="J54" i="24"/>
  <c r="F58" i="24"/>
  <c r="J75" i="24"/>
  <c r="H81" i="24"/>
  <c r="J83" i="24"/>
  <c r="F87" i="24"/>
  <c r="H120" i="24"/>
  <c r="J122" i="24"/>
  <c r="F126" i="24"/>
  <c r="H128" i="24"/>
  <c r="J130" i="24"/>
  <c r="F144" i="24"/>
  <c r="H146" i="24"/>
  <c r="H185" i="24"/>
  <c r="F191" i="24"/>
  <c r="F212" i="24"/>
  <c r="H257" i="24"/>
  <c r="F263" i="24"/>
  <c r="M52" i="25"/>
  <c r="L52" i="25"/>
  <c r="D52" i="24"/>
  <c r="F53" i="24"/>
  <c r="F61" i="24"/>
  <c r="H76" i="24"/>
  <c r="J78" i="24"/>
  <c r="J86" i="24"/>
  <c r="F121" i="24"/>
  <c r="H123" i="24"/>
  <c r="J125" i="24"/>
  <c r="F129" i="24"/>
  <c r="H131" i="24"/>
  <c r="J153" i="24"/>
  <c r="H151" i="24"/>
  <c r="F149" i="24"/>
  <c r="J150" i="24"/>
  <c r="J152" i="24"/>
  <c r="H150" i="24"/>
  <c r="F148" i="24"/>
  <c r="H141" i="24"/>
  <c r="J143" i="24"/>
  <c r="F147" i="24"/>
  <c r="F151" i="24"/>
  <c r="H152" i="24"/>
  <c r="J192" i="24"/>
  <c r="J193" i="24"/>
  <c r="F219" i="24"/>
  <c r="J215" i="24"/>
  <c r="H213" i="24"/>
  <c r="F211" i="24"/>
  <c r="J207" i="24"/>
  <c r="H218" i="24"/>
  <c r="F216" i="24"/>
  <c r="J212" i="24"/>
  <c r="H210" i="24"/>
  <c r="F208" i="24"/>
  <c r="F218" i="24"/>
  <c r="J214" i="24"/>
  <c r="H212" i="24"/>
  <c r="F210" i="24"/>
  <c r="J213" i="24"/>
  <c r="H219" i="24"/>
  <c r="J81" i="24"/>
  <c r="H126" i="24"/>
  <c r="J128" i="24"/>
  <c r="H190" i="24"/>
  <c r="H191" i="24"/>
  <c r="F196" i="24"/>
  <c r="J8" i="25"/>
  <c r="H8" i="25"/>
  <c r="F59" i="24"/>
  <c r="J76" i="24"/>
  <c r="J84" i="24"/>
  <c r="F119" i="24"/>
  <c r="H121" i="24"/>
  <c r="J123" i="24"/>
  <c r="F127" i="24"/>
  <c r="H129" i="24"/>
  <c r="J131" i="24"/>
  <c r="J197" i="24"/>
  <c r="H195" i="24"/>
  <c r="F193" i="24"/>
  <c r="J189" i="24"/>
  <c r="H187" i="24"/>
  <c r="F185" i="24"/>
  <c r="J194" i="24"/>
  <c r="H192" i="24"/>
  <c r="F190" i="24"/>
  <c r="J186" i="24"/>
  <c r="J196" i="24"/>
  <c r="H194" i="24"/>
  <c r="F192" i="24"/>
  <c r="J188" i="24"/>
  <c r="H186" i="24"/>
  <c r="F188" i="24"/>
  <c r="F189" i="24"/>
  <c r="J191" i="24"/>
  <c r="H197" i="24"/>
  <c r="F57" i="24"/>
  <c r="H119" i="24"/>
  <c r="J121" i="24"/>
  <c r="F125" i="24"/>
  <c r="H127" i="24"/>
  <c r="J129" i="24"/>
  <c r="F187" i="24"/>
  <c r="H188" i="24"/>
  <c r="F194" i="24"/>
  <c r="J36" i="25"/>
  <c r="J57" i="25"/>
  <c r="J65" i="25"/>
  <c r="M74" i="25"/>
  <c r="J78" i="25"/>
  <c r="J86" i="25"/>
  <c r="M30" i="25"/>
  <c r="J34" i="25"/>
  <c r="J42" i="25"/>
  <c r="J55" i="25"/>
  <c r="J63" i="25"/>
  <c r="J76" i="25"/>
  <c r="J84" i="25"/>
  <c r="I6" i="26"/>
  <c r="J37" i="25"/>
  <c r="J58" i="25"/>
  <c r="J79" i="25"/>
  <c r="J87" i="25"/>
  <c r="J6" i="26"/>
  <c r="J82" i="25"/>
  <c r="K6" i="26"/>
  <c r="J77" i="25"/>
  <c r="J85" i="25"/>
  <c r="L6" i="26"/>
  <c r="M6" i="27"/>
  <c r="K6" i="27"/>
  <c r="C104" i="28"/>
  <c r="C132" i="28"/>
  <c r="C146" i="28"/>
  <c r="C160" i="28"/>
  <c r="C34" i="28"/>
  <c r="C62" i="28"/>
  <c r="C76" i="28"/>
  <c r="C90" i="28"/>
  <c r="C118" i="28"/>
  <c r="C20" i="28"/>
  <c r="L6" i="28"/>
  <c r="G34" i="28"/>
  <c r="D118" i="28"/>
  <c r="D132" i="28"/>
  <c r="D146" i="28"/>
  <c r="D160" i="28"/>
  <c r="D48" i="28"/>
  <c r="D104" i="28"/>
  <c r="D62" i="28"/>
  <c r="D76" i="28"/>
  <c r="D90" i="28"/>
  <c r="D34" i="28"/>
  <c r="M6" i="28"/>
  <c r="E132" i="28"/>
  <c r="E146" i="28"/>
  <c r="E160" i="28"/>
  <c r="E104" i="28"/>
  <c r="E62" i="28"/>
  <c r="E76" i="28"/>
  <c r="E90" i="28"/>
  <c r="E118" i="28"/>
  <c r="E48" i="28"/>
  <c r="D20" i="28"/>
  <c r="G146" i="28"/>
  <c r="G160" i="28"/>
  <c r="G132" i="28"/>
  <c r="G90" i="28"/>
  <c r="G118" i="28"/>
  <c r="G20" i="28"/>
  <c r="G104" i="28"/>
  <c r="G76" i="28"/>
  <c r="E20" i="28"/>
  <c r="J6" i="28"/>
  <c r="I6" i="28"/>
  <c r="E34" i="28"/>
  <c r="K6" i="28"/>
  <c r="F62" i="28"/>
  <c r="F104" i="28"/>
  <c r="F146" i="28"/>
  <c r="F160" i="28"/>
  <c r="F132" i="28"/>
  <c r="F76" i="28"/>
  <c r="J8" i="30"/>
  <c r="F52" i="30"/>
  <c r="H64" i="30"/>
  <c r="H81" i="30"/>
  <c r="F87" i="30"/>
  <c r="H63" i="30"/>
  <c r="H87" i="30"/>
  <c r="H62" i="30"/>
  <c r="H74" i="30"/>
  <c r="H77" i="30"/>
  <c r="F86" i="30"/>
  <c r="F78" i="30"/>
  <c r="F65" i="30"/>
  <c r="F80" i="30"/>
  <c r="F59" i="30"/>
  <c r="F82" i="30"/>
  <c r="F84" i="30"/>
  <c r="F76" i="30"/>
  <c r="F63" i="30"/>
  <c r="F55" i="30"/>
  <c r="M52" i="30"/>
  <c r="F60" i="30"/>
  <c r="L74" i="30"/>
  <c r="L30" i="30"/>
  <c r="H80" i="30"/>
  <c r="H59" i="30"/>
  <c r="H82" i="30"/>
  <c r="H61" i="30"/>
  <c r="H53" i="30"/>
  <c r="H52" i="30"/>
  <c r="H84" i="30"/>
  <c r="H76" i="30"/>
  <c r="H86" i="30"/>
  <c r="H78" i="30"/>
  <c r="H65" i="30"/>
  <c r="H57" i="30"/>
  <c r="H60" i="30"/>
  <c r="H79" i="30"/>
  <c r="F85" i="30"/>
  <c r="F56" i="30"/>
  <c r="F57" i="30"/>
  <c r="F75" i="30"/>
  <c r="H85" i="30"/>
  <c r="M96" i="30"/>
  <c r="H54" i="30"/>
  <c r="H55" i="30"/>
  <c r="H56" i="30"/>
  <c r="H58" i="30"/>
  <c r="H75" i="30"/>
  <c r="F81" i="30"/>
  <c r="J59" i="30"/>
  <c r="J80" i="30"/>
  <c r="H121" i="30"/>
  <c r="H122" i="30"/>
  <c r="H123" i="30"/>
  <c r="J126" i="30"/>
  <c r="H153" i="30"/>
  <c r="F151" i="30"/>
  <c r="J147" i="30"/>
  <c r="H145" i="30"/>
  <c r="F143" i="30"/>
  <c r="H150" i="30"/>
  <c r="J149" i="30"/>
  <c r="J144" i="30"/>
  <c r="F149" i="30"/>
  <c r="H148" i="30"/>
  <c r="F144" i="30"/>
  <c r="H143" i="30"/>
  <c r="J142" i="30"/>
  <c r="H140" i="30"/>
  <c r="F146" i="30"/>
  <c r="H194" i="30"/>
  <c r="F162" i="30"/>
  <c r="F185" i="30"/>
  <c r="J186" i="30"/>
  <c r="F192" i="30"/>
  <c r="J194" i="30"/>
  <c r="J129" i="30"/>
  <c r="H127" i="30"/>
  <c r="F125" i="30"/>
  <c r="F130" i="30"/>
  <c r="H129" i="30"/>
  <c r="J128" i="30"/>
  <c r="H124" i="30"/>
  <c r="F122" i="30"/>
  <c r="F128" i="30"/>
  <c r="J122" i="30"/>
  <c r="H120" i="30"/>
  <c r="J123" i="30"/>
  <c r="M140" i="30"/>
  <c r="H192" i="30"/>
  <c r="J192" i="30"/>
  <c r="J55" i="30"/>
  <c r="J63" i="30"/>
  <c r="J76" i="30"/>
  <c r="F118" i="30"/>
  <c r="J131" i="30"/>
  <c r="F141" i="30"/>
  <c r="J188" i="30"/>
  <c r="F193" i="30"/>
  <c r="H162" i="30"/>
  <c r="J162" i="30"/>
  <c r="F119" i="30"/>
  <c r="F120" i="30"/>
  <c r="F121" i="30"/>
  <c r="H197" i="30"/>
  <c r="F195" i="30"/>
  <c r="J191" i="30"/>
  <c r="H189" i="30"/>
  <c r="F187" i="30"/>
  <c r="F197" i="30"/>
  <c r="J193" i="30"/>
  <c r="H191" i="30"/>
  <c r="F189" i="30"/>
  <c r="H196" i="30"/>
  <c r="F194" i="30"/>
  <c r="J190" i="30"/>
  <c r="H188" i="30"/>
  <c r="J196" i="30"/>
  <c r="H195" i="30"/>
  <c r="J189" i="30"/>
  <c r="J197" i="30"/>
  <c r="F196" i="30"/>
  <c r="H190" i="30"/>
  <c r="F188" i="30"/>
  <c r="H186" i="30"/>
  <c r="J185" i="30"/>
  <c r="F191" i="30"/>
  <c r="F190" i="30"/>
  <c r="F186" i="30"/>
  <c r="H185" i="30"/>
  <c r="H187" i="30"/>
  <c r="H193" i="30"/>
  <c r="M118" i="30"/>
  <c r="L184" i="30"/>
  <c r="J187" i="30"/>
  <c r="F229" i="30"/>
  <c r="J231" i="30"/>
  <c r="H237" i="30"/>
  <c r="H229" i="30"/>
  <c r="L250" i="30"/>
  <c r="J250" i="30"/>
  <c r="H206" i="30"/>
  <c r="F235" i="30"/>
  <c r="M228" i="30"/>
  <c r="L228" i="30"/>
  <c r="J233" i="30"/>
  <c r="F240" i="30"/>
  <c r="J236" i="30"/>
  <c r="H234" i="30"/>
  <c r="F232" i="30"/>
  <c r="J241" i="30"/>
  <c r="J238" i="30"/>
  <c r="H236" i="30"/>
  <c r="F234" i="30"/>
  <c r="J230" i="30"/>
  <c r="H241" i="30"/>
  <c r="F239" i="30"/>
  <c r="J235" i="30"/>
  <c r="H233" i="30"/>
  <c r="F231" i="30"/>
  <c r="J240" i="30"/>
  <c r="H238" i="30"/>
  <c r="F236" i="30"/>
  <c r="J232" i="30"/>
  <c r="H230" i="30"/>
  <c r="F241" i="30"/>
  <c r="J237" i="30"/>
  <c r="H235" i="30"/>
  <c r="F233" i="30"/>
  <c r="J229" i="30"/>
  <c r="H240" i="30"/>
  <c r="F238" i="30"/>
  <c r="J234" i="30"/>
  <c r="H232" i="30"/>
  <c r="F230" i="30"/>
  <c r="J239" i="30"/>
  <c r="H231" i="30"/>
  <c r="F237" i="30"/>
  <c r="M74" i="31"/>
  <c r="L74" i="31"/>
  <c r="L272" i="30"/>
  <c r="H31" i="31"/>
  <c r="L52" i="31"/>
  <c r="H100" i="31"/>
  <c r="F30" i="33"/>
  <c r="F43" i="33"/>
  <c r="H30" i="33"/>
  <c r="D30" i="31"/>
  <c r="H55" i="31"/>
  <c r="F272" i="30"/>
  <c r="F30" i="31"/>
  <c r="H36" i="31"/>
  <c r="H42" i="31"/>
  <c r="H54" i="31"/>
  <c r="H101" i="31"/>
  <c r="H163" i="30"/>
  <c r="J165" i="30"/>
  <c r="F169" i="30"/>
  <c r="H171" i="30"/>
  <c r="J173" i="30"/>
  <c r="H207" i="30"/>
  <c r="J209" i="30"/>
  <c r="F213" i="30"/>
  <c r="H215" i="30"/>
  <c r="J217" i="30"/>
  <c r="J263" i="30"/>
  <c r="H261" i="30"/>
  <c r="F259" i="30"/>
  <c r="J255" i="30"/>
  <c r="H253" i="30"/>
  <c r="F251" i="30"/>
  <c r="H263" i="30"/>
  <c r="F261" i="30"/>
  <c r="J257" i="30"/>
  <c r="H255" i="30"/>
  <c r="F253" i="30"/>
  <c r="J251" i="30"/>
  <c r="J252" i="30"/>
  <c r="J253" i="30"/>
  <c r="H257" i="30"/>
  <c r="H258" i="30"/>
  <c r="H259" i="30"/>
  <c r="F263" i="30"/>
  <c r="H8" i="31"/>
  <c r="H30" i="31"/>
  <c r="H41" i="31"/>
  <c r="H57" i="31"/>
  <c r="H102" i="31"/>
  <c r="H60" i="31"/>
  <c r="H74" i="31"/>
  <c r="H105" i="31"/>
  <c r="H97" i="31"/>
  <c r="H107" i="31"/>
  <c r="H99" i="31"/>
  <c r="H86" i="31"/>
  <c r="H78" i="31"/>
  <c r="H65" i="31"/>
  <c r="H104" i="31"/>
  <c r="H83" i="31"/>
  <c r="H75" i="31"/>
  <c r="H109" i="31"/>
  <c r="H108" i="31"/>
  <c r="H103" i="31"/>
  <c r="H59" i="31"/>
  <c r="H38" i="31"/>
  <c r="H98" i="31"/>
  <c r="H87" i="31"/>
  <c r="H85" i="31"/>
  <c r="H64" i="31"/>
  <c r="H56" i="31"/>
  <c r="H43" i="31"/>
  <c r="H35" i="31"/>
  <c r="H106" i="31"/>
  <c r="H84" i="31"/>
  <c r="H82" i="31"/>
  <c r="H80" i="31"/>
  <c r="H61" i="31"/>
  <c r="H53" i="31"/>
  <c r="H81" i="31"/>
  <c r="H79" i="31"/>
  <c r="H77" i="31"/>
  <c r="H58" i="31"/>
  <c r="H37" i="31"/>
  <c r="H40" i="31"/>
  <c r="H62" i="31"/>
  <c r="J74" i="31"/>
  <c r="H76" i="31"/>
  <c r="H273" i="30"/>
  <c r="J275" i="30"/>
  <c r="F279" i="30"/>
  <c r="H281" i="30"/>
  <c r="J283" i="30"/>
  <c r="F103" i="31"/>
  <c r="F105" i="31"/>
  <c r="F97" i="31"/>
  <c r="F84" i="31"/>
  <c r="F76" i="31"/>
  <c r="F102" i="31"/>
  <c r="F81" i="31"/>
  <c r="L30" i="31"/>
  <c r="F35" i="31"/>
  <c r="J39" i="31"/>
  <c r="F43" i="31"/>
  <c r="F56" i="31"/>
  <c r="J60" i="31"/>
  <c r="F64" i="31"/>
  <c r="J75" i="31"/>
  <c r="F83" i="31"/>
  <c r="F85" i="31"/>
  <c r="F87" i="31"/>
  <c r="M96" i="31"/>
  <c r="F98" i="31"/>
  <c r="F99" i="31"/>
  <c r="D8" i="33"/>
  <c r="J9" i="33"/>
  <c r="M52" i="33"/>
  <c r="L74" i="33"/>
  <c r="J79" i="33"/>
  <c r="J13" i="33"/>
  <c r="J32" i="33"/>
  <c r="J55" i="33"/>
  <c r="D74" i="33"/>
  <c r="J83" i="33"/>
  <c r="J273" i="30"/>
  <c r="F277" i="30"/>
  <c r="H279" i="30"/>
  <c r="J281" i="30"/>
  <c r="F285" i="30"/>
  <c r="J107" i="31"/>
  <c r="J99" i="31"/>
  <c r="J109" i="31"/>
  <c r="J101" i="31"/>
  <c r="J80" i="31"/>
  <c r="J106" i="31"/>
  <c r="J98" i="31"/>
  <c r="J85" i="31"/>
  <c r="J77" i="31"/>
  <c r="F33" i="31"/>
  <c r="J37" i="31"/>
  <c r="F41" i="31"/>
  <c r="F54" i="31"/>
  <c r="J58" i="31"/>
  <c r="F62" i="31"/>
  <c r="F65" i="31"/>
  <c r="J79" i="31"/>
  <c r="J81" i="31"/>
  <c r="J83" i="31"/>
  <c r="H96" i="31"/>
  <c r="F104" i="31"/>
  <c r="J12" i="33"/>
  <c r="J17" i="33"/>
  <c r="J31" i="33"/>
  <c r="J36" i="33"/>
  <c r="J54" i="33"/>
  <c r="J59" i="33"/>
  <c r="F57" i="31"/>
  <c r="J61" i="31"/>
  <c r="J82" i="31"/>
  <c r="J84" i="31"/>
  <c r="J86" i="31"/>
  <c r="J105" i="31"/>
  <c r="J8" i="33"/>
  <c r="J16" i="33"/>
  <c r="J21" i="33"/>
  <c r="J35" i="33"/>
  <c r="J40" i="33"/>
  <c r="J58" i="33"/>
  <c r="J63" i="33"/>
  <c r="J39" i="33"/>
  <c r="J65" i="33"/>
  <c r="J52" i="33"/>
  <c r="J62" i="33"/>
  <c r="J77" i="33"/>
  <c r="F74" i="33"/>
  <c r="J76" i="33"/>
  <c r="O7" i="35"/>
  <c r="J61" i="33"/>
  <c r="J57" i="33"/>
  <c r="J53" i="33"/>
  <c r="J42" i="33"/>
  <c r="J38" i="33"/>
  <c r="J34" i="33"/>
  <c r="J19" i="33"/>
  <c r="J15" i="33"/>
  <c r="J11" i="33"/>
  <c r="J64" i="33"/>
  <c r="J60" i="33"/>
  <c r="J56" i="33"/>
  <c r="J41" i="33"/>
  <c r="J37" i="33"/>
  <c r="J33" i="33"/>
  <c r="J18" i="33"/>
  <c r="J14" i="33"/>
  <c r="J10" i="33"/>
  <c r="J86" i="33"/>
  <c r="J82" i="33"/>
  <c r="J78" i="33"/>
  <c r="J80" i="33"/>
  <c r="J85" i="33"/>
  <c r="AN7" i="35"/>
  <c r="L8" i="33"/>
  <c r="F76" i="33"/>
  <c r="H79" i="33"/>
  <c r="F80" i="33"/>
  <c r="H83" i="33"/>
  <c r="F84" i="33"/>
  <c r="I7" i="35"/>
  <c r="AF7" i="35"/>
  <c r="AO7" i="35"/>
  <c r="BA7" i="35"/>
  <c r="M8" i="33"/>
  <c r="H11" i="33"/>
  <c r="F12" i="33"/>
  <c r="H15" i="33"/>
  <c r="F16" i="33"/>
  <c r="H19" i="33"/>
  <c r="F20" i="33"/>
  <c r="F31" i="33"/>
  <c r="H34" i="33"/>
  <c r="F35" i="33"/>
  <c r="H38" i="33"/>
  <c r="F39" i="33"/>
  <c r="H42" i="33"/>
  <c r="H53" i="33"/>
  <c r="F54" i="33"/>
  <c r="H57" i="33"/>
  <c r="F58" i="33"/>
  <c r="H61" i="33"/>
  <c r="F62" i="33"/>
  <c r="AE7" i="35"/>
  <c r="AR7" i="35"/>
  <c r="AO29" i="35"/>
  <c r="Q5" i="37"/>
  <c r="H16" i="33"/>
  <c r="F17" i="33"/>
  <c r="H20" i="33"/>
  <c r="F21" i="33"/>
  <c r="H31" i="33"/>
  <c r="F32" i="33"/>
  <c r="H35" i="33"/>
  <c r="F36" i="33"/>
  <c r="H39" i="33"/>
  <c r="F40" i="33"/>
  <c r="H54" i="33"/>
  <c r="F55" i="33"/>
  <c r="H58" i="33"/>
  <c r="F59" i="33"/>
  <c r="H62" i="33"/>
  <c r="Y7" i="35"/>
  <c r="X7" i="35"/>
  <c r="D129" i="37"/>
  <c r="AQ7" i="35"/>
  <c r="AP7" i="35"/>
  <c r="AY7" i="35"/>
  <c r="AX7" i="35"/>
  <c r="M5" i="37"/>
  <c r="H123" i="37"/>
  <c r="G5" i="37"/>
  <c r="O5" i="37"/>
  <c r="G123" i="37"/>
  <c r="R5" i="38"/>
  <c r="AN29" i="35"/>
  <c r="H5" i="37"/>
  <c r="P5" i="37"/>
  <c r="I123" i="37"/>
  <c r="M123" i="37"/>
  <c r="C129" i="37"/>
  <c r="S5" i="38"/>
  <c r="H135" i="39"/>
  <c r="I135" i="39"/>
  <c r="L133" i="38"/>
  <c r="M133" i="38"/>
  <c r="L135" i="39"/>
  <c r="M135" i="39"/>
  <c r="Z55" i="19" l="1"/>
  <c r="Z93" i="19"/>
  <c r="Z121" i="19"/>
  <c r="Z79" i="19"/>
  <c r="Z10" i="19"/>
  <c r="R155" i="18"/>
  <c r="J141" i="18"/>
  <c r="J136" i="18"/>
  <c r="R135" i="18"/>
  <c r="J128" i="18"/>
  <c r="R125" i="18"/>
  <c r="J123" i="18"/>
  <c r="J115" i="18"/>
  <c r="R150" i="18"/>
  <c r="Z21" i="19"/>
  <c r="Z23" i="19"/>
  <c r="R20" i="19"/>
  <c r="R12" i="19"/>
  <c r="R108" i="18"/>
  <c r="J107" i="18"/>
  <c r="J81" i="18"/>
  <c r="J82" i="18"/>
  <c r="J61" i="18"/>
  <c r="R88" i="18"/>
  <c r="R89" i="18"/>
  <c r="R56" i="18"/>
  <c r="J103" i="18"/>
  <c r="J74" i="18"/>
  <c r="J57" i="18"/>
  <c r="J87" i="18"/>
  <c r="R60" i="18"/>
  <c r="J51" i="18"/>
  <c r="R45" i="18"/>
  <c r="R32" i="18"/>
  <c r="J27" i="18"/>
  <c r="R26" i="18"/>
  <c r="R19" i="18"/>
  <c r="J13" i="18"/>
  <c r="M31" i="17"/>
  <c r="M15" i="17"/>
  <c r="R13" i="18"/>
  <c r="M47" i="17"/>
  <c r="J17" i="18"/>
  <c r="R15" i="18"/>
  <c r="M24" i="17"/>
  <c r="M52" i="16"/>
  <c r="M25" i="16"/>
  <c r="Z63" i="19"/>
  <c r="Z94" i="19"/>
  <c r="Z122" i="19"/>
  <c r="Z105" i="19"/>
  <c r="Z80" i="19"/>
  <c r="J19" i="19"/>
  <c r="R145" i="18"/>
  <c r="J140" i="18"/>
  <c r="J127" i="18"/>
  <c r="J122" i="18"/>
  <c r="R121" i="18"/>
  <c r="Z37" i="19"/>
  <c r="Z13" i="19"/>
  <c r="R10" i="19"/>
  <c r="J41" i="19"/>
  <c r="J154" i="18"/>
  <c r="J98" i="18"/>
  <c r="R87" i="18"/>
  <c r="J53" i="18"/>
  <c r="R80" i="18"/>
  <c r="J65" i="18"/>
  <c r="R81" i="18"/>
  <c r="R113" i="18"/>
  <c r="J95" i="18"/>
  <c r="J60" i="18"/>
  <c r="J97" i="18"/>
  <c r="J80" i="18"/>
  <c r="R52" i="18"/>
  <c r="J47" i="18"/>
  <c r="R44" i="18"/>
  <c r="R39" i="18"/>
  <c r="J37" i="18"/>
  <c r="R31" i="18"/>
  <c r="R18" i="18"/>
  <c r="M45" i="17"/>
  <c r="M33" i="17"/>
  <c r="M18" i="16"/>
  <c r="M39" i="16"/>
  <c r="Z9" i="19"/>
  <c r="Z159" i="19"/>
  <c r="Z137" i="19"/>
  <c r="Z67" i="19"/>
  <c r="Z57" i="19"/>
  <c r="Z48" i="19"/>
  <c r="Z129" i="19"/>
  <c r="Z103" i="19"/>
  <c r="Z72" i="19"/>
  <c r="Z84" i="19"/>
  <c r="Z123" i="19"/>
  <c r="Z99" i="19"/>
  <c r="Z82" i="19"/>
  <c r="Z117" i="19"/>
  <c r="Z42" i="19"/>
  <c r="Z17" i="19"/>
  <c r="Z11" i="19"/>
  <c r="Z30" i="19"/>
  <c r="Z15" i="19"/>
  <c r="Z25" i="19"/>
  <c r="Z157" i="19"/>
  <c r="Z56" i="19"/>
  <c r="Z124" i="19"/>
  <c r="Z75" i="19"/>
  <c r="Z143" i="19"/>
  <c r="Z76" i="19"/>
  <c r="Z113" i="19"/>
  <c r="Z18" i="19"/>
  <c r="Z28" i="19"/>
  <c r="Z68" i="19"/>
  <c r="Z152" i="19"/>
  <c r="Z100" i="19"/>
  <c r="Z74" i="19"/>
  <c r="Z144" i="19"/>
  <c r="Z95" i="19"/>
  <c r="Z141" i="19"/>
  <c r="Z158" i="19"/>
  <c r="Z16" i="19"/>
  <c r="Z34" i="19"/>
  <c r="Z20" i="19"/>
  <c r="Z40" i="19"/>
  <c r="Z14" i="19"/>
  <c r="Z151" i="19"/>
  <c r="Z71" i="19"/>
  <c r="Z62" i="19"/>
  <c r="Z142" i="19"/>
  <c r="Z116" i="19"/>
  <c r="Z86" i="19"/>
  <c r="Z115" i="19"/>
  <c r="Z118" i="19"/>
  <c r="Z73" i="19"/>
  <c r="Z85" i="19"/>
  <c r="Z130" i="19"/>
  <c r="Z109" i="19"/>
  <c r="Z88" i="19"/>
  <c r="Z160" i="19"/>
  <c r="Z70" i="19"/>
  <c r="Z61" i="19"/>
  <c r="Z54" i="19"/>
  <c r="Z140" i="19"/>
  <c r="Z112" i="19"/>
  <c r="Z98" i="19"/>
  <c r="Z96" i="19"/>
  <c r="Z114" i="19"/>
  <c r="Z145" i="19"/>
  <c r="Z126" i="19"/>
  <c r="Z43" i="19"/>
  <c r="Z47" i="19"/>
  <c r="Z58" i="19"/>
  <c r="Z156" i="19"/>
  <c r="Z60" i="19"/>
  <c r="Z53" i="19"/>
  <c r="Z89" i="19"/>
  <c r="Z132" i="19"/>
  <c r="Z131" i="19"/>
  <c r="Z102" i="19"/>
  <c r="Z33" i="19"/>
  <c r="Z26" i="19"/>
  <c r="Z44" i="19"/>
  <c r="Z12" i="19"/>
  <c r="Z39" i="19"/>
  <c r="Z31" i="19"/>
  <c r="Z81" i="19"/>
  <c r="Z155" i="19"/>
  <c r="Z146" i="19"/>
  <c r="Z59" i="19"/>
  <c r="Z138" i="19"/>
  <c r="Z101" i="19"/>
  <c r="Z127" i="19"/>
  <c r="Z110" i="19"/>
  <c r="Z90" i="19"/>
  <c r="Z104" i="19"/>
  <c r="Z45" i="19"/>
  <c r="Z19" i="19"/>
  <c r="Z29" i="19"/>
  <c r="Z32" i="19"/>
  <c r="Z154" i="19"/>
  <c r="Z128" i="19"/>
  <c r="Z87" i="19"/>
  <c r="Z46" i="19"/>
  <c r="R33" i="18"/>
  <c r="Z153" i="19"/>
  <c r="Z52" i="19"/>
  <c r="Z119" i="19"/>
  <c r="Z139" i="19"/>
  <c r="Z97" i="19"/>
  <c r="J155" i="18"/>
  <c r="J11" i="19"/>
  <c r="R144" i="18"/>
  <c r="J139" i="18"/>
  <c r="R138" i="18"/>
  <c r="R131" i="18"/>
  <c r="J126" i="18"/>
  <c r="Z38" i="19"/>
  <c r="R153" i="18"/>
  <c r="J40" i="19"/>
  <c r="R159" i="18"/>
  <c r="J32" i="19"/>
  <c r="J113" i="18"/>
  <c r="R86" i="18"/>
  <c r="J58" i="18"/>
  <c r="R96" i="18"/>
  <c r="J70" i="18"/>
  <c r="R97" i="18"/>
  <c r="R70" i="18"/>
  <c r="J56" i="18"/>
  <c r="R111" i="18"/>
  <c r="J110" i="18"/>
  <c r="J102" i="18"/>
  <c r="J85" i="18"/>
  <c r="R83" i="18"/>
  <c r="J66" i="18"/>
  <c r="R93" i="18"/>
  <c r="J79" i="18"/>
  <c r="R85" i="18"/>
  <c r="R69" i="18"/>
  <c r="J46" i="18"/>
  <c r="R43" i="18"/>
  <c r="R38" i="18"/>
  <c r="J33" i="18"/>
  <c r="R30" i="18"/>
  <c r="R25" i="18"/>
  <c r="J23" i="18"/>
  <c r="J11" i="18"/>
  <c r="R9" i="18"/>
  <c r="M14" i="17"/>
  <c r="M30" i="17"/>
  <c r="J9" i="18"/>
  <c r="M20" i="17"/>
  <c r="M32" i="17"/>
  <c r="M15" i="16"/>
  <c r="R17" i="18"/>
  <c r="R11" i="18"/>
  <c r="Z161" i="19"/>
  <c r="Z91" i="19"/>
  <c r="Z51" i="19"/>
  <c r="Z133" i="19"/>
  <c r="Z111" i="19"/>
  <c r="Z147" i="19"/>
  <c r="Z135" i="19"/>
  <c r="R154" i="18"/>
  <c r="Z35" i="19"/>
  <c r="J149" i="18"/>
  <c r="R143" i="18"/>
  <c r="R130" i="18"/>
  <c r="J125" i="18"/>
  <c r="R124" i="18"/>
  <c r="R117" i="18"/>
  <c r="J151" i="18"/>
  <c r="J111" i="18"/>
  <c r="R103" i="18"/>
  <c r="J75" i="18"/>
  <c r="R58" i="18"/>
  <c r="J101" i="18"/>
  <c r="J68" i="18"/>
  <c r="J108" i="18"/>
  <c r="J71" i="18"/>
  <c r="R100" i="18"/>
  <c r="R71" i="18"/>
  <c r="R84" i="18"/>
  <c r="J69" i="18"/>
  <c r="R102" i="18"/>
  <c r="J45" i="18"/>
  <c r="R42" i="18"/>
  <c r="J40" i="18"/>
  <c r="J32" i="18"/>
  <c r="R29" i="18"/>
  <c r="R24" i="18"/>
  <c r="J19" i="18"/>
  <c r="R10" i="18"/>
  <c r="J15" i="18"/>
  <c r="R14" i="18"/>
  <c r="J10" i="18"/>
  <c r="Z150" i="19"/>
  <c r="Z83" i="19"/>
  <c r="Z69" i="19"/>
  <c r="Z125" i="19"/>
  <c r="Z136" i="19"/>
  <c r="Z27" i="19"/>
  <c r="J10" i="19"/>
  <c r="J145" i="18"/>
  <c r="R142" i="18"/>
  <c r="R137" i="18"/>
  <c r="J135" i="18"/>
  <c r="R129" i="18"/>
  <c r="R116" i="18"/>
  <c r="J20" i="19"/>
  <c r="J12" i="19"/>
  <c r="R158" i="18"/>
  <c r="J14" i="19"/>
  <c r="Z41" i="19"/>
  <c r="R151" i="18"/>
  <c r="R95" i="18"/>
  <c r="J67" i="18"/>
  <c r="R79" i="18"/>
  <c r="R75" i="18"/>
  <c r="R61" i="18"/>
  <c r="R73" i="18"/>
  <c r="J94" i="18"/>
  <c r="R54" i="18"/>
  <c r="R57" i="18"/>
  <c r="R94" i="18"/>
  <c r="J52" i="18"/>
  <c r="R51" i="18"/>
  <c r="J44" i="18"/>
  <c r="R41" i="18"/>
  <c r="J39" i="18"/>
  <c r="J31" i="18"/>
  <c r="R28" i="18"/>
  <c r="J26" i="18"/>
  <c r="R16" i="18"/>
  <c r="J14" i="18"/>
  <c r="M42" i="17"/>
  <c r="M12" i="17"/>
  <c r="Z12" i="18"/>
  <c r="M54" i="16"/>
  <c r="M31" i="16"/>
  <c r="R40" i="18"/>
  <c r="R12" i="18"/>
  <c r="Z149" i="19"/>
  <c r="Z77" i="19"/>
  <c r="Z107" i="19"/>
  <c r="J159" i="18"/>
  <c r="J144" i="18"/>
  <c r="R141" i="18"/>
  <c r="R136" i="18"/>
  <c r="J131" i="18"/>
  <c r="R128" i="18"/>
  <c r="R123" i="18"/>
  <c r="J121" i="18"/>
  <c r="R115" i="18"/>
  <c r="J153" i="18"/>
  <c r="R18" i="19"/>
  <c r="J13" i="19"/>
  <c r="R156" i="18"/>
  <c r="Z49" i="19"/>
  <c r="R38" i="19"/>
  <c r="J24" i="19"/>
  <c r="J15" i="19"/>
  <c r="R112" i="18"/>
  <c r="J109" i="18"/>
  <c r="R55" i="18"/>
  <c r="R67" i="18"/>
  <c r="R53" i="18"/>
  <c r="J93" i="18"/>
  <c r="J59" i="18"/>
  <c r="R109" i="18"/>
  <c r="R99" i="18"/>
  <c r="J54" i="18"/>
  <c r="R74" i="18"/>
  <c r="J43" i="18"/>
  <c r="J38" i="18"/>
  <c r="R37" i="18"/>
  <c r="J30" i="18"/>
  <c r="R27" i="18"/>
  <c r="J25" i="18"/>
  <c r="M11" i="17"/>
  <c r="J16" i="18"/>
  <c r="M39" i="17"/>
  <c r="M27" i="17"/>
  <c r="J18" i="18"/>
  <c r="M41" i="17"/>
  <c r="M19" i="16"/>
  <c r="K140" i="39"/>
  <c r="Z66" i="19"/>
  <c r="Z108" i="19"/>
  <c r="J152" i="18"/>
  <c r="R152" i="18"/>
  <c r="J143" i="18"/>
  <c r="R140" i="18"/>
  <c r="J138" i="18"/>
  <c r="J130" i="18"/>
  <c r="R127" i="18"/>
  <c r="R122" i="18"/>
  <c r="J117" i="18"/>
  <c r="R114" i="18"/>
  <c r="J38" i="19"/>
  <c r="J29" i="19"/>
  <c r="R72" i="18"/>
  <c r="J99" i="18"/>
  <c r="J83" i="18"/>
  <c r="R98" i="18"/>
  <c r="J84" i="18"/>
  <c r="J114" i="18"/>
  <c r="R82" i="18"/>
  <c r="R59" i="18"/>
  <c r="J96" i="18"/>
  <c r="R66" i="18"/>
  <c r="J55" i="18"/>
  <c r="R47" i="18"/>
  <c r="J42" i="18"/>
  <c r="J29" i="18"/>
  <c r="J24" i="18"/>
  <c r="M48" i="17"/>
  <c r="M28" i="17"/>
  <c r="M59" i="16"/>
  <c r="M14" i="16"/>
  <c r="M62" i="16"/>
  <c r="M28" i="16"/>
  <c r="M47" i="16"/>
  <c r="M42" i="16"/>
  <c r="G138" i="39"/>
  <c r="I138" i="39"/>
  <c r="H138" i="39"/>
  <c r="K138" i="39" s="1"/>
  <c r="H141" i="39"/>
  <c r="G141" i="39"/>
  <c r="I141" i="39"/>
  <c r="I144" i="39"/>
  <c r="H144" i="39"/>
  <c r="G144" i="39"/>
  <c r="I136" i="39"/>
  <c r="F146" i="39"/>
  <c r="H136" i="39"/>
  <c r="K136" i="39" s="1"/>
  <c r="G136" i="39"/>
  <c r="I139" i="39"/>
  <c r="H139" i="39"/>
  <c r="K139" i="39" s="1"/>
  <c r="G139" i="39"/>
  <c r="I142" i="39"/>
  <c r="H142" i="39"/>
  <c r="G142" i="39"/>
  <c r="I145" i="39"/>
  <c r="H145" i="39"/>
  <c r="K145" i="39" s="1"/>
  <c r="G145" i="39"/>
  <c r="I137" i="39"/>
  <c r="H137" i="39"/>
  <c r="G137" i="39"/>
  <c r="T7" i="38"/>
  <c r="AA19" i="38" s="1"/>
  <c r="S7" i="38"/>
  <c r="R7" i="38"/>
  <c r="P7" i="38"/>
  <c r="Q7" i="38"/>
  <c r="J7" i="38"/>
  <c r="H7" i="38"/>
  <c r="I7" i="38"/>
  <c r="N128" i="37"/>
  <c r="K128" i="37"/>
  <c r="O128" i="37"/>
  <c r="M128" i="37"/>
  <c r="L128" i="37"/>
  <c r="H126" i="37"/>
  <c r="I126" i="37"/>
  <c r="G126" i="37"/>
  <c r="I125" i="37"/>
  <c r="H125" i="37"/>
  <c r="G125" i="37"/>
  <c r="H124" i="37"/>
  <c r="G124" i="37"/>
  <c r="I40" i="35"/>
  <c r="H40" i="35"/>
  <c r="X37" i="35"/>
  <c r="Y37" i="35"/>
  <c r="AN34" i="35"/>
  <c r="AO34" i="35"/>
  <c r="H32" i="35"/>
  <c r="I32" i="35"/>
  <c r="H17" i="35"/>
  <c r="I17" i="35"/>
  <c r="H16" i="35"/>
  <c r="I16" i="35"/>
  <c r="H15" i="35"/>
  <c r="I15" i="35"/>
  <c r="H14" i="35"/>
  <c r="I14" i="35"/>
  <c r="H13" i="35"/>
  <c r="I13" i="35"/>
  <c r="H12" i="35"/>
  <c r="I12" i="35"/>
  <c r="H11" i="35"/>
  <c r="I11" i="35"/>
  <c r="H10" i="35"/>
  <c r="I10" i="35"/>
  <c r="H9" i="35"/>
  <c r="I9" i="35"/>
  <c r="H8" i="35"/>
  <c r="I8" i="35"/>
  <c r="Y40" i="35"/>
  <c r="X40" i="35"/>
  <c r="AO37" i="35"/>
  <c r="AN37" i="35"/>
  <c r="I35" i="35"/>
  <c r="H35" i="35"/>
  <c r="Y32" i="35"/>
  <c r="X32" i="35"/>
  <c r="P18" i="35"/>
  <c r="O18" i="35"/>
  <c r="P17" i="35"/>
  <c r="O17" i="35"/>
  <c r="P16" i="35"/>
  <c r="O16" i="35"/>
  <c r="P15" i="35"/>
  <c r="O15" i="35"/>
  <c r="P14" i="35"/>
  <c r="O14" i="35"/>
  <c r="P13" i="35"/>
  <c r="O13" i="35"/>
  <c r="P12" i="35"/>
  <c r="O12" i="35"/>
  <c r="P11" i="35"/>
  <c r="O11" i="35"/>
  <c r="P10" i="35"/>
  <c r="O10" i="35"/>
  <c r="P9" i="35"/>
  <c r="O9" i="35"/>
  <c r="P8" i="35"/>
  <c r="O8" i="35"/>
  <c r="I128" i="37"/>
  <c r="H128" i="37"/>
  <c r="G128" i="37"/>
  <c r="G127" i="37"/>
  <c r="I127" i="37"/>
  <c r="H127" i="37"/>
  <c r="F129" i="37"/>
  <c r="AO40" i="35"/>
  <c r="AN40" i="35"/>
  <c r="I38" i="35"/>
  <c r="H38" i="35"/>
  <c r="Y38" i="35"/>
  <c r="X38" i="35"/>
  <c r="AO35" i="35"/>
  <c r="AN35" i="35"/>
  <c r="I33" i="35"/>
  <c r="H33" i="35"/>
  <c r="AZ14" i="35"/>
  <c r="AY14" i="35"/>
  <c r="AX14" i="35"/>
  <c r="BB14" i="35"/>
  <c r="BA14" i="35"/>
  <c r="AZ15" i="35"/>
  <c r="AY15" i="35"/>
  <c r="AX15" i="35"/>
  <c r="BB15" i="35"/>
  <c r="BA15" i="35"/>
  <c r="AZ16" i="35"/>
  <c r="AY16" i="35"/>
  <c r="AX16" i="35"/>
  <c r="BB16" i="35"/>
  <c r="BA16" i="35"/>
  <c r="AZ17" i="35"/>
  <c r="AY17" i="35"/>
  <c r="AX17" i="35"/>
  <c r="BB17" i="35"/>
  <c r="BA17" i="35"/>
  <c r="AZ18" i="35"/>
  <c r="AY18" i="35"/>
  <c r="AX18" i="35"/>
  <c r="BB18" i="35"/>
  <c r="BA18" i="35"/>
  <c r="Y14" i="35"/>
  <c r="X14" i="35"/>
  <c r="Y13" i="35"/>
  <c r="X13" i="35"/>
  <c r="Y12" i="35"/>
  <c r="X12" i="35"/>
  <c r="Y11" i="35"/>
  <c r="X11" i="35"/>
  <c r="Y10" i="35"/>
  <c r="X10" i="35"/>
  <c r="Y9" i="35"/>
  <c r="X9" i="35"/>
  <c r="Y8" i="35"/>
  <c r="X8" i="35"/>
  <c r="Y15" i="35"/>
  <c r="X15" i="35"/>
  <c r="Y16" i="35"/>
  <c r="X16" i="35"/>
  <c r="Y17" i="35"/>
  <c r="X17" i="35"/>
  <c r="Y18" i="35"/>
  <c r="X18" i="35"/>
  <c r="M37" i="33"/>
  <c r="L37" i="33"/>
  <c r="M18" i="33"/>
  <c r="L18" i="33"/>
  <c r="M14" i="33"/>
  <c r="L14" i="33"/>
  <c r="M10" i="33"/>
  <c r="L10" i="33"/>
  <c r="AR14" i="35"/>
  <c r="AQ14" i="35"/>
  <c r="AP14" i="35"/>
  <c r="AN14" i="35"/>
  <c r="AO14" i="35"/>
  <c r="AR13" i="35"/>
  <c r="AQ13" i="35"/>
  <c r="AP13" i="35"/>
  <c r="AN13" i="35"/>
  <c r="AO13" i="35"/>
  <c r="AR12" i="35"/>
  <c r="AQ12" i="35"/>
  <c r="AP12" i="35"/>
  <c r="AN12" i="35"/>
  <c r="AO12" i="35"/>
  <c r="AR11" i="35"/>
  <c r="AQ11" i="35"/>
  <c r="AP11" i="35"/>
  <c r="AN11" i="35"/>
  <c r="AO11" i="35"/>
  <c r="AR10" i="35"/>
  <c r="AQ10" i="35"/>
  <c r="AP10" i="35"/>
  <c r="AN10" i="35"/>
  <c r="AO10" i="35"/>
  <c r="AR9" i="35"/>
  <c r="AQ9" i="35"/>
  <c r="AP9" i="35"/>
  <c r="AN9" i="35"/>
  <c r="AO9" i="35"/>
  <c r="AR17" i="35"/>
  <c r="AQ17" i="35"/>
  <c r="AP17" i="35"/>
  <c r="AO17" i="35"/>
  <c r="AN17" i="35"/>
  <c r="M40" i="33"/>
  <c r="L40" i="33"/>
  <c r="M36" i="33"/>
  <c r="L36" i="33"/>
  <c r="M32" i="33"/>
  <c r="L32" i="33"/>
  <c r="M17" i="33"/>
  <c r="L17" i="33"/>
  <c r="M13" i="33"/>
  <c r="L13" i="33"/>
  <c r="M9" i="33"/>
  <c r="L9" i="33"/>
  <c r="AF8" i="35"/>
  <c r="AE8" i="35"/>
  <c r="AF9" i="35"/>
  <c r="AE9" i="35"/>
  <c r="AF10" i="35"/>
  <c r="AE10" i="35"/>
  <c r="AF11" i="35"/>
  <c r="AE11" i="35"/>
  <c r="AF12" i="35"/>
  <c r="AE12" i="35"/>
  <c r="AF13" i="35"/>
  <c r="AE13" i="35"/>
  <c r="AF14" i="35"/>
  <c r="AE14" i="35"/>
  <c r="AF15" i="35"/>
  <c r="AE15" i="35"/>
  <c r="AF16" i="35"/>
  <c r="AE16" i="35"/>
  <c r="AF17" i="35"/>
  <c r="AE17" i="35"/>
  <c r="AF18" i="35"/>
  <c r="AE18" i="35"/>
  <c r="H75" i="33"/>
  <c r="H87" i="33"/>
  <c r="M62" i="33"/>
  <c r="L62" i="33"/>
  <c r="M57" i="33"/>
  <c r="L57" i="33"/>
  <c r="M58" i="33"/>
  <c r="L58" i="33"/>
  <c r="L53" i="33"/>
  <c r="M53" i="33"/>
  <c r="M55" i="33"/>
  <c r="L55" i="33"/>
  <c r="M59" i="33"/>
  <c r="L59" i="33"/>
  <c r="M63" i="33"/>
  <c r="L63" i="33"/>
  <c r="M56" i="33"/>
  <c r="L56" i="33"/>
  <c r="M60" i="33"/>
  <c r="L60" i="33"/>
  <c r="M64" i="33"/>
  <c r="L64" i="33"/>
  <c r="L106" i="31"/>
  <c r="M106" i="31"/>
  <c r="L99" i="31"/>
  <c r="M99" i="31"/>
  <c r="M80" i="31"/>
  <c r="L80" i="31"/>
  <c r="M78" i="31"/>
  <c r="L78" i="31"/>
  <c r="M76" i="31"/>
  <c r="L76" i="31"/>
  <c r="L63" i="31"/>
  <c r="M63" i="31"/>
  <c r="M55" i="31"/>
  <c r="L55" i="31"/>
  <c r="M42" i="31"/>
  <c r="L42" i="31"/>
  <c r="M34" i="31"/>
  <c r="L34" i="31"/>
  <c r="L79" i="31"/>
  <c r="M79" i="31"/>
  <c r="L100" i="31"/>
  <c r="M100" i="31"/>
  <c r="L108" i="31"/>
  <c r="M108" i="31"/>
  <c r="M82" i="31"/>
  <c r="L82" i="31"/>
  <c r="M103" i="31"/>
  <c r="L103" i="31"/>
  <c r="M101" i="31"/>
  <c r="L101" i="31"/>
  <c r="M83" i="33"/>
  <c r="L83" i="33"/>
  <c r="L77" i="31"/>
  <c r="M77" i="31"/>
  <c r="L75" i="31"/>
  <c r="M75" i="31"/>
  <c r="L60" i="31"/>
  <c r="M60" i="31"/>
  <c r="L39" i="31"/>
  <c r="M39" i="31"/>
  <c r="L31" i="31"/>
  <c r="M31" i="31"/>
  <c r="L283" i="30"/>
  <c r="M283" i="30"/>
  <c r="M275" i="30"/>
  <c r="L275" i="30"/>
  <c r="M80" i="33"/>
  <c r="L80" i="33"/>
  <c r="M75" i="33"/>
  <c r="L75" i="33"/>
  <c r="L77" i="33"/>
  <c r="M77" i="33"/>
  <c r="L81" i="33"/>
  <c r="M81" i="33"/>
  <c r="L85" i="33"/>
  <c r="M85" i="33"/>
  <c r="M102" i="31"/>
  <c r="L102" i="31"/>
  <c r="M62" i="31"/>
  <c r="L62" i="31"/>
  <c r="M54" i="31"/>
  <c r="L54" i="31"/>
  <c r="M41" i="31"/>
  <c r="L41" i="31"/>
  <c r="M33" i="31"/>
  <c r="L33" i="31"/>
  <c r="M277" i="30"/>
  <c r="L277" i="30"/>
  <c r="M251" i="30"/>
  <c r="L251" i="30"/>
  <c r="M259" i="30"/>
  <c r="L259" i="30"/>
  <c r="L257" i="30"/>
  <c r="M257" i="30"/>
  <c r="M211" i="30"/>
  <c r="L211" i="30"/>
  <c r="M167" i="30"/>
  <c r="L167" i="30"/>
  <c r="M233" i="30"/>
  <c r="L233" i="30"/>
  <c r="M236" i="30"/>
  <c r="L236" i="30"/>
  <c r="M231" i="30"/>
  <c r="L231" i="30"/>
  <c r="M239" i="30"/>
  <c r="L239" i="30"/>
  <c r="M234" i="30"/>
  <c r="L234" i="30"/>
  <c r="M229" i="30"/>
  <c r="L229" i="30"/>
  <c r="L237" i="30"/>
  <c r="M237" i="30"/>
  <c r="M232" i="30"/>
  <c r="L232" i="30"/>
  <c r="M240" i="30"/>
  <c r="L240" i="30"/>
  <c r="M230" i="30"/>
  <c r="L230" i="30"/>
  <c r="M238" i="30"/>
  <c r="L238" i="30"/>
  <c r="L235" i="30"/>
  <c r="M235" i="30"/>
  <c r="M196" i="30"/>
  <c r="L196" i="30"/>
  <c r="M194" i="30"/>
  <c r="L194" i="30"/>
  <c r="L191" i="30"/>
  <c r="M191" i="30"/>
  <c r="L190" i="30"/>
  <c r="M190" i="30"/>
  <c r="L192" i="30"/>
  <c r="M192" i="30"/>
  <c r="M195" i="30"/>
  <c r="L195" i="30"/>
  <c r="L185" i="30"/>
  <c r="M185" i="30"/>
  <c r="M193" i="30"/>
  <c r="L193" i="30"/>
  <c r="L130" i="30"/>
  <c r="M130" i="30"/>
  <c r="M188" i="30"/>
  <c r="L188" i="30"/>
  <c r="L146" i="30"/>
  <c r="M146" i="30"/>
  <c r="M186" i="30"/>
  <c r="L186" i="30"/>
  <c r="M125" i="30"/>
  <c r="L125" i="30"/>
  <c r="M119" i="30"/>
  <c r="L119" i="30"/>
  <c r="M120" i="30"/>
  <c r="L120" i="30"/>
  <c r="M127" i="30"/>
  <c r="L127" i="30"/>
  <c r="M189" i="30"/>
  <c r="L189" i="30"/>
  <c r="M187" i="30"/>
  <c r="L187" i="30"/>
  <c r="M151" i="30"/>
  <c r="L151" i="30"/>
  <c r="M143" i="30"/>
  <c r="L143" i="30"/>
  <c r="M148" i="30"/>
  <c r="L148" i="30"/>
  <c r="M141" i="30"/>
  <c r="L141" i="30"/>
  <c r="M149" i="30"/>
  <c r="L149" i="30"/>
  <c r="M53" i="30"/>
  <c r="L53" i="30"/>
  <c r="M61" i="30"/>
  <c r="L61" i="30"/>
  <c r="M82" i="30"/>
  <c r="L82" i="30"/>
  <c r="M80" i="30"/>
  <c r="L80" i="30"/>
  <c r="M57" i="30"/>
  <c r="L57" i="30"/>
  <c r="M78" i="30"/>
  <c r="L78" i="30"/>
  <c r="M86" i="30"/>
  <c r="L86" i="30"/>
  <c r="M63" i="30"/>
  <c r="L63" i="30"/>
  <c r="M76" i="30"/>
  <c r="L76" i="30"/>
  <c r="M84" i="30"/>
  <c r="L84" i="30"/>
  <c r="I41" i="28"/>
  <c r="M41" i="28"/>
  <c r="J41" i="28"/>
  <c r="L41" i="28"/>
  <c r="K41" i="28"/>
  <c r="M19" i="28"/>
  <c r="J19" i="28"/>
  <c r="L19" i="28"/>
  <c r="K19" i="28"/>
  <c r="I19" i="28"/>
  <c r="M54" i="28"/>
  <c r="L54" i="28"/>
  <c r="K54" i="28"/>
  <c r="J54" i="28"/>
  <c r="I54" i="28"/>
  <c r="H62" i="28"/>
  <c r="J38" i="28"/>
  <c r="K38" i="28"/>
  <c r="I38" i="28"/>
  <c r="M38" i="28"/>
  <c r="L38" i="28"/>
  <c r="K12" i="28"/>
  <c r="I12" i="28"/>
  <c r="H20" i="28"/>
  <c r="M12" i="28"/>
  <c r="L12" i="28"/>
  <c r="J12" i="28"/>
  <c r="J11" i="28"/>
  <c r="I11" i="28"/>
  <c r="M11" i="28"/>
  <c r="L11" i="28"/>
  <c r="K11" i="28"/>
  <c r="M10" i="28"/>
  <c r="I10" i="28"/>
  <c r="J10" i="28"/>
  <c r="L10" i="28"/>
  <c r="K10" i="28"/>
  <c r="M51" i="28"/>
  <c r="L51" i="28"/>
  <c r="K51" i="28"/>
  <c r="J51" i="28"/>
  <c r="I51" i="28"/>
  <c r="M45" i="28"/>
  <c r="J45" i="28"/>
  <c r="I45" i="28"/>
  <c r="L45" i="28"/>
  <c r="K45" i="28"/>
  <c r="M28" i="28"/>
  <c r="J28" i="28"/>
  <c r="I28" i="28"/>
  <c r="L28" i="28"/>
  <c r="K28" i="28"/>
  <c r="L14" i="28"/>
  <c r="I14" i="28"/>
  <c r="M14" i="28"/>
  <c r="K14" i="28"/>
  <c r="J14" i="28"/>
  <c r="K8" i="28"/>
  <c r="J8" i="28"/>
  <c r="I8" i="28"/>
  <c r="M8" i="28"/>
  <c r="L8" i="28"/>
  <c r="L13" i="28"/>
  <c r="J13" i="28"/>
  <c r="I13" i="28"/>
  <c r="M13" i="28"/>
  <c r="K13" i="28"/>
  <c r="L22" i="28"/>
  <c r="K22" i="28"/>
  <c r="J22" i="28"/>
  <c r="I22" i="28"/>
  <c r="M22" i="28"/>
  <c r="L30" i="28"/>
  <c r="K30" i="28"/>
  <c r="M30" i="28"/>
  <c r="J30" i="28"/>
  <c r="I30" i="28"/>
  <c r="L39" i="28"/>
  <c r="K39" i="28"/>
  <c r="M39" i="28"/>
  <c r="J39" i="28"/>
  <c r="I39" i="28"/>
  <c r="M47" i="28"/>
  <c r="L47" i="28"/>
  <c r="K47" i="28"/>
  <c r="J47" i="28"/>
  <c r="I47" i="28"/>
  <c r="M56" i="28"/>
  <c r="L56" i="28"/>
  <c r="K56" i="28"/>
  <c r="J56" i="28"/>
  <c r="I56" i="28"/>
  <c r="M65" i="28"/>
  <c r="L65" i="28"/>
  <c r="K65" i="28"/>
  <c r="J65" i="28"/>
  <c r="I65" i="28"/>
  <c r="M73" i="28"/>
  <c r="L73" i="28"/>
  <c r="K73" i="28"/>
  <c r="J73" i="28"/>
  <c r="I73" i="28"/>
  <c r="M82" i="28"/>
  <c r="L82" i="28"/>
  <c r="K82" i="28"/>
  <c r="J82" i="28"/>
  <c r="I82" i="28"/>
  <c r="H90" i="28"/>
  <c r="L92" i="28"/>
  <c r="M92" i="28"/>
  <c r="K92" i="28"/>
  <c r="J92" i="28"/>
  <c r="I92" i="28"/>
  <c r="M117" i="28"/>
  <c r="L117" i="28"/>
  <c r="K117" i="28"/>
  <c r="J117" i="28"/>
  <c r="I117" i="28"/>
  <c r="M85" i="28"/>
  <c r="L85" i="28"/>
  <c r="K85" i="28"/>
  <c r="J85" i="28"/>
  <c r="I85" i="28"/>
  <c r="L93" i="28"/>
  <c r="I93" i="28"/>
  <c r="M93" i="28"/>
  <c r="K93" i="28"/>
  <c r="J93" i="28"/>
  <c r="I94" i="28"/>
  <c r="M94" i="28"/>
  <c r="L94" i="28"/>
  <c r="K94" i="28"/>
  <c r="J94" i="28"/>
  <c r="K95" i="28"/>
  <c r="M95" i="28"/>
  <c r="L95" i="28"/>
  <c r="J95" i="28"/>
  <c r="I95" i="28"/>
  <c r="M121" i="28"/>
  <c r="L121" i="28"/>
  <c r="K121" i="28"/>
  <c r="J121" i="28"/>
  <c r="I121" i="28"/>
  <c r="M71" i="28"/>
  <c r="L71" i="28"/>
  <c r="K71" i="28"/>
  <c r="J71" i="28"/>
  <c r="I71" i="28"/>
  <c r="M80" i="28"/>
  <c r="L80" i="28"/>
  <c r="K80" i="28"/>
  <c r="J80" i="28"/>
  <c r="I80" i="28"/>
  <c r="M88" i="28"/>
  <c r="L88" i="28"/>
  <c r="K88" i="28"/>
  <c r="J88" i="28"/>
  <c r="I88" i="28"/>
  <c r="M98" i="28"/>
  <c r="J98" i="28"/>
  <c r="L98" i="28"/>
  <c r="K98" i="28"/>
  <c r="I98" i="28"/>
  <c r="J99" i="28"/>
  <c r="M99" i="28"/>
  <c r="L99" i="28"/>
  <c r="K99" i="28"/>
  <c r="I99" i="28"/>
  <c r="L100" i="28"/>
  <c r="M100" i="28"/>
  <c r="K100" i="28"/>
  <c r="J100" i="28"/>
  <c r="I100" i="28"/>
  <c r="L31" i="28"/>
  <c r="I31" i="28"/>
  <c r="M31" i="28"/>
  <c r="K31" i="28"/>
  <c r="J31" i="28"/>
  <c r="L40" i="28"/>
  <c r="I40" i="28"/>
  <c r="H48" i="28"/>
  <c r="M40" i="28"/>
  <c r="K40" i="28"/>
  <c r="J40" i="28"/>
  <c r="L57" i="28"/>
  <c r="K57" i="28"/>
  <c r="J57" i="28"/>
  <c r="I57" i="28"/>
  <c r="M57" i="28"/>
  <c r="L66" i="28"/>
  <c r="K66" i="28"/>
  <c r="J66" i="28"/>
  <c r="I66" i="28"/>
  <c r="M66" i="28"/>
  <c r="L74" i="28"/>
  <c r="K74" i="28"/>
  <c r="J74" i="28"/>
  <c r="I74" i="28"/>
  <c r="M74" i="28"/>
  <c r="L83" i="28"/>
  <c r="K83" i="28"/>
  <c r="J83" i="28"/>
  <c r="I83" i="28"/>
  <c r="M83" i="28"/>
  <c r="L101" i="28"/>
  <c r="I101" i="28"/>
  <c r="M101" i="28"/>
  <c r="K101" i="28"/>
  <c r="J101" i="28"/>
  <c r="I102" i="28"/>
  <c r="M102" i="28"/>
  <c r="L102" i="28"/>
  <c r="K102" i="28"/>
  <c r="J102" i="28"/>
  <c r="K103" i="28"/>
  <c r="M103" i="28"/>
  <c r="L103" i="28"/>
  <c r="J103" i="28"/>
  <c r="I103" i="28"/>
  <c r="M115" i="28"/>
  <c r="K115" i="28"/>
  <c r="J115" i="28"/>
  <c r="L115" i="28"/>
  <c r="I115" i="28"/>
  <c r="L127" i="28"/>
  <c r="K127" i="28"/>
  <c r="J127" i="28"/>
  <c r="I127" i="28"/>
  <c r="M127" i="28"/>
  <c r="M136" i="28"/>
  <c r="L136" i="28"/>
  <c r="K136" i="28"/>
  <c r="J136" i="28"/>
  <c r="I136" i="28"/>
  <c r="L9" i="28"/>
  <c r="J9" i="28"/>
  <c r="I9" i="28"/>
  <c r="M9" i="28"/>
  <c r="K9" i="28"/>
  <c r="K17" i="28"/>
  <c r="L17" i="28"/>
  <c r="M17" i="28"/>
  <c r="J17" i="28"/>
  <c r="I17" i="28"/>
  <c r="K26" i="28"/>
  <c r="H34" i="28"/>
  <c r="L26" i="28"/>
  <c r="M26" i="28"/>
  <c r="J26" i="28"/>
  <c r="I26" i="28"/>
  <c r="K43" i="28"/>
  <c r="L43" i="28"/>
  <c r="M43" i="28"/>
  <c r="J43" i="28"/>
  <c r="I43" i="28"/>
  <c r="K52" i="28"/>
  <c r="J52" i="28"/>
  <c r="I52" i="28"/>
  <c r="L52" i="28"/>
  <c r="M52" i="28"/>
  <c r="K60" i="28"/>
  <c r="J60" i="28"/>
  <c r="I60" i="28"/>
  <c r="L60" i="28"/>
  <c r="M60" i="28"/>
  <c r="K69" i="28"/>
  <c r="J69" i="28"/>
  <c r="I69" i="28"/>
  <c r="L69" i="28"/>
  <c r="M69" i="28"/>
  <c r="K78" i="28"/>
  <c r="J78" i="28"/>
  <c r="I78" i="28"/>
  <c r="M78" i="28"/>
  <c r="L78" i="28"/>
  <c r="K86" i="28"/>
  <c r="J86" i="28"/>
  <c r="I86" i="28"/>
  <c r="M86" i="28"/>
  <c r="L86" i="28"/>
  <c r="M107" i="28"/>
  <c r="J107" i="28"/>
  <c r="L107" i="28"/>
  <c r="K107" i="28"/>
  <c r="I107" i="28"/>
  <c r="J108" i="28"/>
  <c r="L108" i="28"/>
  <c r="K108" i="28"/>
  <c r="I108" i="28"/>
  <c r="M108" i="28"/>
  <c r="L109" i="28"/>
  <c r="K109" i="28"/>
  <c r="J109" i="28"/>
  <c r="I109" i="28"/>
  <c r="M109" i="28"/>
  <c r="J46" i="28"/>
  <c r="K46" i="28"/>
  <c r="M46" i="28"/>
  <c r="L46" i="28"/>
  <c r="I46" i="28"/>
  <c r="J55" i="28"/>
  <c r="I55" i="28"/>
  <c r="K55" i="28"/>
  <c r="M55" i="28"/>
  <c r="L55" i="28"/>
  <c r="J64" i="28"/>
  <c r="I64" i="28"/>
  <c r="M64" i="28"/>
  <c r="K64" i="28"/>
  <c r="L64" i="28"/>
  <c r="J72" i="28"/>
  <c r="I72" i="28"/>
  <c r="M72" i="28"/>
  <c r="K72" i="28"/>
  <c r="L72" i="28"/>
  <c r="J81" i="28"/>
  <c r="I81" i="28"/>
  <c r="M81" i="28"/>
  <c r="L81" i="28"/>
  <c r="K81" i="28"/>
  <c r="J89" i="28"/>
  <c r="I89" i="28"/>
  <c r="M89" i="28"/>
  <c r="L89" i="28"/>
  <c r="K89" i="28"/>
  <c r="L110" i="28"/>
  <c r="I110" i="28"/>
  <c r="H118" i="28"/>
  <c r="K110" i="28"/>
  <c r="J110" i="28"/>
  <c r="M110" i="28"/>
  <c r="I111" i="28"/>
  <c r="K111" i="28"/>
  <c r="J111" i="28"/>
  <c r="M111" i="28"/>
  <c r="L111" i="28"/>
  <c r="K112" i="28"/>
  <c r="J112" i="28"/>
  <c r="I112" i="28"/>
  <c r="M112" i="28"/>
  <c r="L112" i="28"/>
  <c r="I50" i="28"/>
  <c r="M50" i="28"/>
  <c r="J50" i="28"/>
  <c r="L50" i="28"/>
  <c r="K50" i="28"/>
  <c r="I58" i="28"/>
  <c r="M58" i="28"/>
  <c r="J58" i="28"/>
  <c r="L58" i="28"/>
  <c r="K58" i="28"/>
  <c r="I67" i="28"/>
  <c r="M67" i="28"/>
  <c r="L67" i="28"/>
  <c r="J67" i="28"/>
  <c r="K67" i="28"/>
  <c r="I75" i="28"/>
  <c r="M75" i="28"/>
  <c r="L75" i="28"/>
  <c r="J75" i="28"/>
  <c r="K75" i="28"/>
  <c r="I84" i="28"/>
  <c r="M84" i="28"/>
  <c r="L84" i="28"/>
  <c r="K84" i="28"/>
  <c r="J84" i="28"/>
  <c r="M124" i="28"/>
  <c r="L124" i="28"/>
  <c r="K124" i="28"/>
  <c r="J124" i="28"/>
  <c r="H132" i="28"/>
  <c r="I124" i="28"/>
  <c r="M126" i="28"/>
  <c r="L126" i="28"/>
  <c r="I126" i="28"/>
  <c r="J126" i="28"/>
  <c r="K126" i="28"/>
  <c r="M18" i="28"/>
  <c r="I18" i="28"/>
  <c r="L18" i="28"/>
  <c r="K18" i="28"/>
  <c r="J18" i="28"/>
  <c r="M27" i="28"/>
  <c r="L27" i="28"/>
  <c r="I27" i="28"/>
  <c r="K27" i="28"/>
  <c r="J27" i="28"/>
  <c r="M36" i="28"/>
  <c r="L36" i="28"/>
  <c r="I36" i="28"/>
  <c r="K36" i="28"/>
  <c r="J36" i="28"/>
  <c r="M44" i="28"/>
  <c r="L44" i="28"/>
  <c r="I44" i="28"/>
  <c r="K44" i="28"/>
  <c r="J44" i="28"/>
  <c r="M53" i="28"/>
  <c r="L53" i="28"/>
  <c r="I53" i="28"/>
  <c r="K53" i="28"/>
  <c r="J53" i="28"/>
  <c r="M61" i="28"/>
  <c r="L61" i="28"/>
  <c r="I61" i="28"/>
  <c r="K61" i="28"/>
  <c r="J61" i="28"/>
  <c r="M70" i="28"/>
  <c r="L70" i="28"/>
  <c r="K70" i="28"/>
  <c r="I70" i="28"/>
  <c r="J70" i="28"/>
  <c r="M79" i="28"/>
  <c r="L79" i="28"/>
  <c r="K79" i="28"/>
  <c r="J79" i="28"/>
  <c r="I79" i="28"/>
  <c r="M87" i="28"/>
  <c r="L87" i="28"/>
  <c r="K87" i="28"/>
  <c r="J87" i="28"/>
  <c r="I87" i="28"/>
  <c r="M129" i="28"/>
  <c r="L129" i="28"/>
  <c r="K129" i="28"/>
  <c r="J129" i="28"/>
  <c r="I129" i="28"/>
  <c r="M138" i="28"/>
  <c r="L138" i="28"/>
  <c r="K138" i="28"/>
  <c r="J138" i="28"/>
  <c r="I138" i="28"/>
  <c r="H146" i="28"/>
  <c r="M155" i="28"/>
  <c r="L155" i="28"/>
  <c r="K155" i="28"/>
  <c r="J155" i="28"/>
  <c r="I155" i="28"/>
  <c r="M141" i="28"/>
  <c r="L141" i="28"/>
  <c r="K141" i="28"/>
  <c r="J141" i="28"/>
  <c r="I141" i="28"/>
  <c r="M150" i="28"/>
  <c r="L150" i="28"/>
  <c r="K150" i="28"/>
  <c r="J150" i="28"/>
  <c r="I150" i="28"/>
  <c r="M158" i="28"/>
  <c r="L158" i="28"/>
  <c r="K158" i="28"/>
  <c r="J158" i="28"/>
  <c r="I158" i="28"/>
  <c r="M144" i="28"/>
  <c r="L144" i="28"/>
  <c r="K144" i="28"/>
  <c r="J144" i="28"/>
  <c r="I144" i="28"/>
  <c r="M153" i="28"/>
  <c r="L153" i="28"/>
  <c r="K153" i="28"/>
  <c r="J153" i="28"/>
  <c r="I153" i="28"/>
  <c r="K96" i="28"/>
  <c r="H104" i="28"/>
  <c r="M96" i="28"/>
  <c r="L96" i="28"/>
  <c r="J96" i="28"/>
  <c r="I96" i="28"/>
  <c r="K113" i="28"/>
  <c r="I113" i="28"/>
  <c r="L113" i="28"/>
  <c r="J113" i="28"/>
  <c r="M113" i="28"/>
  <c r="K122" i="28"/>
  <c r="J122" i="28"/>
  <c r="I122" i="28"/>
  <c r="M122" i="28"/>
  <c r="L122" i="28"/>
  <c r="K130" i="28"/>
  <c r="J130" i="28"/>
  <c r="I130" i="28"/>
  <c r="M130" i="28"/>
  <c r="L130" i="28"/>
  <c r="L139" i="28"/>
  <c r="K139" i="28"/>
  <c r="J139" i="28"/>
  <c r="I139" i="28"/>
  <c r="M139" i="28"/>
  <c r="L148" i="28"/>
  <c r="K148" i="28"/>
  <c r="J148" i="28"/>
  <c r="I148" i="28"/>
  <c r="M148" i="28"/>
  <c r="L156" i="28"/>
  <c r="K156" i="28"/>
  <c r="J156" i="28"/>
  <c r="I156" i="28"/>
  <c r="M156" i="28"/>
  <c r="J116" i="28"/>
  <c r="M116" i="28"/>
  <c r="L116" i="28"/>
  <c r="K116" i="28"/>
  <c r="I116" i="28"/>
  <c r="J125" i="28"/>
  <c r="I125" i="28"/>
  <c r="L125" i="28"/>
  <c r="M125" i="28"/>
  <c r="K125" i="28"/>
  <c r="K134" i="28"/>
  <c r="J134" i="28"/>
  <c r="I134" i="28"/>
  <c r="M134" i="28"/>
  <c r="L134" i="28"/>
  <c r="K142" i="28"/>
  <c r="J142" i="28"/>
  <c r="I142" i="28"/>
  <c r="M142" i="28"/>
  <c r="L142" i="28"/>
  <c r="K151" i="28"/>
  <c r="J151" i="28"/>
  <c r="I151" i="28"/>
  <c r="M151" i="28"/>
  <c r="L151" i="28"/>
  <c r="K159" i="28"/>
  <c r="J159" i="28"/>
  <c r="I159" i="28"/>
  <c r="M159" i="28"/>
  <c r="L159" i="28"/>
  <c r="I120" i="28"/>
  <c r="M120" i="28"/>
  <c r="L120" i="28"/>
  <c r="K120" i="28"/>
  <c r="J120" i="28"/>
  <c r="I128" i="28"/>
  <c r="K128" i="28"/>
  <c r="J128" i="28"/>
  <c r="M128" i="28"/>
  <c r="L128" i="28"/>
  <c r="J137" i="28"/>
  <c r="I137" i="28"/>
  <c r="L137" i="28"/>
  <c r="K137" i="28"/>
  <c r="M137" i="28"/>
  <c r="J145" i="28"/>
  <c r="I145" i="28"/>
  <c r="M145" i="28"/>
  <c r="L145" i="28"/>
  <c r="K145" i="28"/>
  <c r="J154" i="28"/>
  <c r="I154" i="28"/>
  <c r="M154" i="28"/>
  <c r="L154" i="28"/>
  <c r="K154" i="28"/>
  <c r="M97" i="28"/>
  <c r="L97" i="28"/>
  <c r="K97" i="28"/>
  <c r="J97" i="28"/>
  <c r="I97" i="28"/>
  <c r="M106" i="28"/>
  <c r="L106" i="28"/>
  <c r="K106" i="28"/>
  <c r="J106" i="28"/>
  <c r="I106" i="28"/>
  <c r="M114" i="28"/>
  <c r="L114" i="28"/>
  <c r="K114" i="28"/>
  <c r="J114" i="28"/>
  <c r="I114" i="28"/>
  <c r="M123" i="28"/>
  <c r="J123" i="28"/>
  <c r="L123" i="28"/>
  <c r="K123" i="28"/>
  <c r="I123" i="28"/>
  <c r="M131" i="28"/>
  <c r="J131" i="28"/>
  <c r="L131" i="28"/>
  <c r="K131" i="28"/>
  <c r="I131" i="28"/>
  <c r="I140" i="28"/>
  <c r="M140" i="28"/>
  <c r="L140" i="28"/>
  <c r="K140" i="28"/>
  <c r="J140" i="28"/>
  <c r="I149" i="28"/>
  <c r="M149" i="28"/>
  <c r="L149" i="28"/>
  <c r="K149" i="28"/>
  <c r="J149" i="28"/>
  <c r="I157" i="28"/>
  <c r="M157" i="28"/>
  <c r="L157" i="28"/>
  <c r="K157" i="28"/>
  <c r="J157" i="28"/>
  <c r="M135" i="28"/>
  <c r="L135" i="28"/>
  <c r="J135" i="28"/>
  <c r="I135" i="28"/>
  <c r="K135" i="28"/>
  <c r="M143" i="28"/>
  <c r="L143" i="28"/>
  <c r="K143" i="28"/>
  <c r="J143" i="28"/>
  <c r="I143" i="28"/>
  <c r="H160" i="28"/>
  <c r="M152" i="28"/>
  <c r="L152" i="28"/>
  <c r="K152" i="28"/>
  <c r="J152" i="28"/>
  <c r="I152" i="28"/>
  <c r="L23" i="28"/>
  <c r="I23" i="28"/>
  <c r="M23" i="28"/>
  <c r="K23" i="28"/>
  <c r="J23" i="28"/>
  <c r="I15" i="28"/>
  <c r="J15" i="28"/>
  <c r="M15" i="28"/>
  <c r="L15" i="28"/>
  <c r="K15" i="28"/>
  <c r="M68" i="28"/>
  <c r="L68" i="28"/>
  <c r="K68" i="28"/>
  <c r="J68" i="28"/>
  <c r="I68" i="28"/>
  <c r="H76" i="28"/>
  <c r="M59" i="28"/>
  <c r="L59" i="28"/>
  <c r="K59" i="28"/>
  <c r="J59" i="28"/>
  <c r="I59" i="28"/>
  <c r="I32" i="28"/>
  <c r="M32" i="28"/>
  <c r="J32" i="28"/>
  <c r="L32" i="28"/>
  <c r="K32" i="28"/>
  <c r="I24" i="28"/>
  <c r="J24" i="28"/>
  <c r="M24" i="28"/>
  <c r="L24" i="28"/>
  <c r="K24" i="28"/>
  <c r="J29" i="28"/>
  <c r="K29" i="28"/>
  <c r="M29" i="28"/>
  <c r="L29" i="28"/>
  <c r="I29" i="28"/>
  <c r="K16" i="28"/>
  <c r="M16" i="28"/>
  <c r="L16" i="28"/>
  <c r="J16" i="28"/>
  <c r="I16" i="28"/>
  <c r="M37" i="28"/>
  <c r="J37" i="28"/>
  <c r="I37" i="28"/>
  <c r="L37" i="28"/>
  <c r="K37" i="28"/>
  <c r="K25" i="28"/>
  <c r="M25" i="28"/>
  <c r="L25" i="28"/>
  <c r="J25" i="28"/>
  <c r="I25" i="28"/>
  <c r="K33" i="28"/>
  <c r="J33" i="28"/>
  <c r="M33" i="28"/>
  <c r="L33" i="28"/>
  <c r="I33" i="28"/>
  <c r="M82" i="25"/>
  <c r="L82" i="25"/>
  <c r="M61" i="25"/>
  <c r="L61" i="25"/>
  <c r="M53" i="25"/>
  <c r="L53" i="25"/>
  <c r="M40" i="25"/>
  <c r="L40" i="25"/>
  <c r="M32" i="25"/>
  <c r="L32" i="25"/>
  <c r="L79" i="25"/>
  <c r="M79" i="25"/>
  <c r="L58" i="25"/>
  <c r="M58" i="25"/>
  <c r="L37" i="25"/>
  <c r="M37" i="25"/>
  <c r="M84" i="25"/>
  <c r="L84" i="25"/>
  <c r="M76" i="25"/>
  <c r="L76" i="25"/>
  <c r="M63" i="25"/>
  <c r="L63" i="25"/>
  <c r="M55" i="25"/>
  <c r="L55" i="25"/>
  <c r="M42" i="25"/>
  <c r="L42" i="25"/>
  <c r="M34" i="25"/>
  <c r="L34" i="25"/>
  <c r="M81" i="25"/>
  <c r="L81" i="25"/>
  <c r="M60" i="25"/>
  <c r="L60" i="25"/>
  <c r="M39" i="25"/>
  <c r="L39" i="25"/>
  <c r="M31" i="25"/>
  <c r="L31" i="25"/>
  <c r="M86" i="25"/>
  <c r="L86" i="25"/>
  <c r="M78" i="25"/>
  <c r="L78" i="25"/>
  <c r="M57" i="25"/>
  <c r="L57" i="25"/>
  <c r="M36" i="25"/>
  <c r="L36" i="25"/>
  <c r="M83" i="25"/>
  <c r="L83" i="25"/>
  <c r="M75" i="25"/>
  <c r="L75" i="25"/>
  <c r="M62" i="25"/>
  <c r="L62" i="25"/>
  <c r="M54" i="25"/>
  <c r="L54" i="25"/>
  <c r="M41" i="25"/>
  <c r="L41" i="25"/>
  <c r="M80" i="25"/>
  <c r="L80" i="25"/>
  <c r="M59" i="25"/>
  <c r="L59" i="25"/>
  <c r="M38" i="25"/>
  <c r="L38" i="25"/>
  <c r="M123" i="24"/>
  <c r="L123" i="24"/>
  <c r="M76" i="24"/>
  <c r="L76" i="24"/>
  <c r="M192" i="24"/>
  <c r="L192" i="24"/>
  <c r="M185" i="24"/>
  <c r="L185" i="24"/>
  <c r="M190" i="24"/>
  <c r="L190" i="24"/>
  <c r="L188" i="24"/>
  <c r="M188" i="24"/>
  <c r="L196" i="24"/>
  <c r="M196" i="24"/>
  <c r="M191" i="24"/>
  <c r="L191" i="24"/>
  <c r="M125" i="24"/>
  <c r="L125" i="24"/>
  <c r="M86" i="24"/>
  <c r="L86" i="24"/>
  <c r="M78" i="24"/>
  <c r="L78" i="24"/>
  <c r="M193" i="24"/>
  <c r="L193" i="24"/>
  <c r="M130" i="24"/>
  <c r="L130" i="24"/>
  <c r="M207" i="24"/>
  <c r="L207" i="24"/>
  <c r="M208" i="24"/>
  <c r="L208" i="24"/>
  <c r="M216" i="24"/>
  <c r="L216" i="24"/>
  <c r="L214" i="24"/>
  <c r="M214" i="24"/>
  <c r="M209" i="24"/>
  <c r="L209" i="24"/>
  <c r="M217" i="24"/>
  <c r="L217" i="24"/>
  <c r="L187" i="24"/>
  <c r="M187" i="24"/>
  <c r="M186" i="24"/>
  <c r="L186" i="24"/>
  <c r="M145" i="24"/>
  <c r="L145" i="24"/>
  <c r="L152" i="24"/>
  <c r="M152" i="24"/>
  <c r="M127" i="24"/>
  <c r="L127" i="24"/>
  <c r="M119" i="24"/>
  <c r="L119" i="24"/>
  <c r="M80" i="24"/>
  <c r="L80" i="24"/>
  <c r="M215" i="24"/>
  <c r="L215" i="24"/>
  <c r="L195" i="24"/>
  <c r="M195" i="24"/>
  <c r="M194" i="24"/>
  <c r="L194" i="24"/>
  <c r="M148" i="24"/>
  <c r="L148" i="24"/>
  <c r="M142" i="24"/>
  <c r="L142" i="24"/>
  <c r="M124" i="24"/>
  <c r="L124" i="24"/>
  <c r="M85" i="24"/>
  <c r="L85" i="24"/>
  <c r="M77" i="24"/>
  <c r="L77" i="24"/>
  <c r="M56" i="24"/>
  <c r="L56" i="24"/>
  <c r="M256" i="24"/>
  <c r="L256" i="24"/>
  <c r="M264" i="24"/>
  <c r="L264" i="24"/>
  <c r="M259" i="24"/>
  <c r="L259" i="24"/>
  <c r="M262" i="24"/>
  <c r="L262" i="24"/>
  <c r="M257" i="24"/>
  <c r="L257" i="24"/>
  <c r="M265" i="24"/>
  <c r="L265" i="24"/>
  <c r="M260" i="24"/>
  <c r="L260" i="24"/>
  <c r="L255" i="24"/>
  <c r="M255" i="24"/>
  <c r="L263" i="24"/>
  <c r="M263" i="24"/>
  <c r="M258" i="24"/>
  <c r="L258" i="24"/>
  <c r="M266" i="24"/>
  <c r="L266" i="24"/>
  <c r="M149" i="24"/>
  <c r="L149" i="24"/>
  <c r="M147" i="24"/>
  <c r="L147" i="24"/>
  <c r="M129" i="24"/>
  <c r="L129" i="24"/>
  <c r="M121" i="24"/>
  <c r="L121" i="24"/>
  <c r="M82" i="24"/>
  <c r="L82" i="24"/>
  <c r="M61" i="24"/>
  <c r="L61" i="24"/>
  <c r="W18" i="22"/>
  <c r="AA18" i="22"/>
  <c r="Z18" i="22"/>
  <c r="Y18" i="22"/>
  <c r="X18" i="22"/>
  <c r="W14" i="22"/>
  <c r="AA14" i="22"/>
  <c r="Z14" i="22"/>
  <c r="Y14" i="22"/>
  <c r="X14" i="22"/>
  <c r="M229" i="24"/>
  <c r="L229" i="24"/>
  <c r="M168" i="24"/>
  <c r="L168" i="24"/>
  <c r="L169" i="24"/>
  <c r="M169" i="24"/>
  <c r="M167" i="24"/>
  <c r="L167" i="24"/>
  <c r="M174" i="24"/>
  <c r="L174" i="24"/>
  <c r="M166" i="24"/>
  <c r="L166" i="24"/>
  <c r="M171" i="24"/>
  <c r="L171" i="24"/>
  <c r="M164" i="24"/>
  <c r="L164" i="24"/>
  <c r="M172" i="24"/>
  <c r="L172" i="24"/>
  <c r="L170" i="24"/>
  <c r="M170" i="24"/>
  <c r="M165" i="24"/>
  <c r="L165" i="24"/>
  <c r="M173" i="24"/>
  <c r="L173" i="24"/>
  <c r="Y19" i="22"/>
  <c r="X19" i="22"/>
  <c r="W19" i="22"/>
  <c r="AA19" i="22"/>
  <c r="Z19" i="22"/>
  <c r="Y15" i="22"/>
  <c r="X15" i="22"/>
  <c r="W15" i="22"/>
  <c r="AA15" i="22"/>
  <c r="Z15" i="22"/>
  <c r="Y11" i="22"/>
  <c r="X11" i="22"/>
  <c r="W11" i="22"/>
  <c r="AA11" i="22"/>
  <c r="Z11" i="22"/>
  <c r="L239" i="24"/>
  <c r="M239" i="24"/>
  <c r="M237" i="24"/>
  <c r="L237" i="24"/>
  <c r="L230" i="24"/>
  <c r="M230" i="24"/>
  <c r="L231" i="24"/>
  <c r="M231" i="24"/>
  <c r="M234" i="24"/>
  <c r="L234" i="24"/>
  <c r="L232" i="24"/>
  <c r="M232" i="24"/>
  <c r="M240" i="24"/>
  <c r="L240" i="24"/>
  <c r="M235" i="24"/>
  <c r="L235" i="24"/>
  <c r="M238" i="24"/>
  <c r="L238" i="24"/>
  <c r="M233" i="24"/>
  <c r="L233" i="24"/>
  <c r="M236" i="24"/>
  <c r="L236" i="24"/>
  <c r="L142" i="17"/>
  <c r="K142" i="17"/>
  <c r="J142" i="17"/>
  <c r="M142" i="17"/>
  <c r="I142" i="17"/>
  <c r="M141" i="17"/>
  <c r="L141" i="17"/>
  <c r="K141" i="17"/>
  <c r="J141" i="17"/>
  <c r="I141" i="17"/>
  <c r="M136" i="17"/>
  <c r="H135" i="17"/>
  <c r="L136" i="17"/>
  <c r="K136" i="17"/>
  <c r="J136" i="17"/>
  <c r="I136" i="17"/>
  <c r="J131" i="17"/>
  <c r="I131" i="17"/>
  <c r="M131" i="17"/>
  <c r="L131" i="17"/>
  <c r="K131" i="17"/>
  <c r="I117" i="17"/>
  <c r="M117" i="17"/>
  <c r="L117" i="17"/>
  <c r="K117" i="17"/>
  <c r="J117" i="17"/>
  <c r="M81" i="17"/>
  <c r="L81" i="17"/>
  <c r="K81" i="17"/>
  <c r="J81" i="17"/>
  <c r="I81" i="17"/>
  <c r="M75" i="17"/>
  <c r="L75" i="17"/>
  <c r="K75" i="17"/>
  <c r="J75" i="17"/>
  <c r="I75" i="17"/>
  <c r="M72" i="17"/>
  <c r="L72" i="17"/>
  <c r="K72" i="17"/>
  <c r="J72" i="17"/>
  <c r="I72" i="17"/>
  <c r="H63" i="17"/>
  <c r="M55" i="17"/>
  <c r="L55" i="17"/>
  <c r="K55" i="17"/>
  <c r="J55" i="17"/>
  <c r="I55" i="17"/>
  <c r="L151" i="17"/>
  <c r="K151" i="17"/>
  <c r="J151" i="17"/>
  <c r="I151" i="17"/>
  <c r="M151" i="17"/>
  <c r="M150" i="17"/>
  <c r="H149" i="17"/>
  <c r="I150" i="17"/>
  <c r="L150" i="17"/>
  <c r="K150" i="17"/>
  <c r="J150" i="17"/>
  <c r="I132" i="17"/>
  <c r="M132" i="17"/>
  <c r="L132" i="17"/>
  <c r="K132" i="17"/>
  <c r="J132" i="17"/>
  <c r="M130" i="17"/>
  <c r="L130" i="17"/>
  <c r="I130" i="17"/>
  <c r="K130" i="17"/>
  <c r="J130" i="17"/>
  <c r="K128" i="17"/>
  <c r="J128" i="17"/>
  <c r="I128" i="17"/>
  <c r="M128" i="17"/>
  <c r="L128" i="17"/>
  <c r="I101" i="17"/>
  <c r="M101" i="17"/>
  <c r="L101" i="17"/>
  <c r="K101" i="17"/>
  <c r="J101" i="17"/>
  <c r="M96" i="17"/>
  <c r="I96" i="17"/>
  <c r="L96" i="17"/>
  <c r="K96" i="17"/>
  <c r="J96" i="17"/>
  <c r="L90" i="17"/>
  <c r="I90" i="17"/>
  <c r="M90" i="17"/>
  <c r="K90" i="17"/>
  <c r="J90" i="17"/>
  <c r="K85" i="17"/>
  <c r="I85" i="17"/>
  <c r="M85" i="17"/>
  <c r="L85" i="17"/>
  <c r="J85" i="17"/>
  <c r="J80" i="17"/>
  <c r="I80" i="17"/>
  <c r="H79" i="17"/>
  <c r="M80" i="17"/>
  <c r="L80" i="17"/>
  <c r="K80" i="17"/>
  <c r="H77" i="17"/>
  <c r="I69" i="17"/>
  <c r="M69" i="17"/>
  <c r="L69" i="17"/>
  <c r="K69" i="17"/>
  <c r="J69" i="17"/>
  <c r="I60" i="17"/>
  <c r="M60" i="17"/>
  <c r="L60" i="17"/>
  <c r="K60" i="17"/>
  <c r="J60" i="17"/>
  <c r="I52" i="17"/>
  <c r="M52" i="17"/>
  <c r="H51" i="17"/>
  <c r="L52" i="17"/>
  <c r="K52" i="17"/>
  <c r="J52" i="17"/>
  <c r="W19" i="17"/>
  <c r="Z19" i="17"/>
  <c r="Y19" i="17"/>
  <c r="X19" i="17"/>
  <c r="W15" i="17"/>
  <c r="AA15" i="17"/>
  <c r="Z15" i="17"/>
  <c r="Y15" i="17"/>
  <c r="X15" i="17"/>
  <c r="L159" i="17"/>
  <c r="K159" i="17"/>
  <c r="J159" i="17"/>
  <c r="M159" i="17"/>
  <c r="I159" i="17"/>
  <c r="M158" i="17"/>
  <c r="J158" i="17"/>
  <c r="I158" i="17"/>
  <c r="L158" i="17"/>
  <c r="K158" i="17"/>
  <c r="M127" i="17"/>
  <c r="J127" i="17"/>
  <c r="I127" i="17"/>
  <c r="L127" i="17"/>
  <c r="K127" i="17"/>
  <c r="L125" i="17"/>
  <c r="K125" i="17"/>
  <c r="H133" i="17"/>
  <c r="J125" i="17"/>
  <c r="I125" i="17"/>
  <c r="M125" i="17"/>
  <c r="J123" i="17"/>
  <c r="I123" i="17"/>
  <c r="L123" i="17"/>
  <c r="K123" i="17"/>
  <c r="M123" i="17"/>
  <c r="L116" i="17"/>
  <c r="J116" i="17"/>
  <c r="I116" i="17"/>
  <c r="M116" i="17"/>
  <c r="K116" i="17"/>
  <c r="K111" i="17"/>
  <c r="J111" i="17"/>
  <c r="I111" i="17"/>
  <c r="H119" i="17"/>
  <c r="M111" i="17"/>
  <c r="L111" i="17"/>
  <c r="I100" i="17"/>
  <c r="K100" i="17"/>
  <c r="J100" i="17"/>
  <c r="M100" i="17"/>
  <c r="L100" i="17"/>
  <c r="J74" i="17"/>
  <c r="I74" i="17"/>
  <c r="M74" i="17"/>
  <c r="L74" i="17"/>
  <c r="K74" i="17"/>
  <c r="J66" i="17"/>
  <c r="I66" i="17"/>
  <c r="M66" i="17"/>
  <c r="H65" i="17"/>
  <c r="L66" i="17"/>
  <c r="K66" i="17"/>
  <c r="J57" i="17"/>
  <c r="I57" i="17"/>
  <c r="M57" i="17"/>
  <c r="L57" i="17"/>
  <c r="K57" i="17"/>
  <c r="K145" i="17"/>
  <c r="J145" i="17"/>
  <c r="I145" i="17"/>
  <c r="M145" i="17"/>
  <c r="L145" i="17"/>
  <c r="M144" i="17"/>
  <c r="L144" i="17"/>
  <c r="K144" i="17"/>
  <c r="J144" i="17"/>
  <c r="I144" i="17"/>
  <c r="K124" i="17"/>
  <c r="J124" i="17"/>
  <c r="I124" i="17"/>
  <c r="M124" i="17"/>
  <c r="L124" i="17"/>
  <c r="M122" i="17"/>
  <c r="H121" i="17"/>
  <c r="L122" i="17"/>
  <c r="K122" i="17"/>
  <c r="J122" i="17"/>
  <c r="I122" i="17"/>
  <c r="K89" i="17"/>
  <c r="J89" i="17"/>
  <c r="I89" i="17"/>
  <c r="M89" i="17"/>
  <c r="L89" i="17"/>
  <c r="K84" i="17"/>
  <c r="J84" i="17"/>
  <c r="I84" i="17"/>
  <c r="M84" i="17"/>
  <c r="L84" i="17"/>
  <c r="K71" i="17"/>
  <c r="J71" i="17"/>
  <c r="I71" i="17"/>
  <c r="M71" i="17"/>
  <c r="L71" i="17"/>
  <c r="K62" i="17"/>
  <c r="J62" i="17"/>
  <c r="I62" i="17"/>
  <c r="M62" i="17"/>
  <c r="L62" i="17"/>
  <c r="K54" i="17"/>
  <c r="J54" i="17"/>
  <c r="I54" i="17"/>
  <c r="M54" i="17"/>
  <c r="L54" i="17"/>
  <c r="Y20" i="17"/>
  <c r="X20" i="17"/>
  <c r="W20" i="17"/>
  <c r="Z20" i="17"/>
  <c r="Y16" i="17"/>
  <c r="X16" i="17"/>
  <c r="W16" i="17"/>
  <c r="Z16" i="17"/>
  <c r="Y12" i="17"/>
  <c r="X12" i="17"/>
  <c r="W12" i="17"/>
  <c r="Z12" i="17"/>
  <c r="K154" i="17"/>
  <c r="J154" i="17"/>
  <c r="I154" i="17"/>
  <c r="M154" i="17"/>
  <c r="L154" i="17"/>
  <c r="M153" i="17"/>
  <c r="L153" i="17"/>
  <c r="K153" i="17"/>
  <c r="J153" i="17"/>
  <c r="I153" i="17"/>
  <c r="H161" i="17"/>
  <c r="L115" i="17"/>
  <c r="K115" i="17"/>
  <c r="J115" i="17"/>
  <c r="I115" i="17"/>
  <c r="M115" i="17"/>
  <c r="L110" i="17"/>
  <c r="K110" i="17"/>
  <c r="J110" i="17"/>
  <c r="I110" i="17"/>
  <c r="M110" i="17"/>
  <c r="M104" i="17"/>
  <c r="L104" i="17"/>
  <c r="K104" i="17"/>
  <c r="J104" i="17"/>
  <c r="I104" i="17"/>
  <c r="L99" i="17"/>
  <c r="M99" i="17"/>
  <c r="K99" i="17"/>
  <c r="J99" i="17"/>
  <c r="I99" i="17"/>
  <c r="K94" i="17"/>
  <c r="M94" i="17"/>
  <c r="L94" i="17"/>
  <c r="J94" i="17"/>
  <c r="I94" i="17"/>
  <c r="H93" i="17"/>
  <c r="J88" i="17"/>
  <c r="M88" i="17"/>
  <c r="L88" i="17"/>
  <c r="K88" i="17"/>
  <c r="I88" i="17"/>
  <c r="I83" i="17"/>
  <c r="M83" i="17"/>
  <c r="L83" i="17"/>
  <c r="K83" i="17"/>
  <c r="J83" i="17"/>
  <c r="H91" i="17"/>
  <c r="L68" i="17"/>
  <c r="K68" i="17"/>
  <c r="J68" i="17"/>
  <c r="I68" i="17"/>
  <c r="M68" i="17"/>
  <c r="L59" i="17"/>
  <c r="K59" i="17"/>
  <c r="J59" i="17"/>
  <c r="I59" i="17"/>
  <c r="M59" i="17"/>
  <c r="J114" i="17"/>
  <c r="M114" i="17"/>
  <c r="L114" i="17"/>
  <c r="K114" i="17"/>
  <c r="I114" i="17"/>
  <c r="I109" i="17"/>
  <c r="M109" i="17"/>
  <c r="L109" i="17"/>
  <c r="K109" i="17"/>
  <c r="J109" i="17"/>
  <c r="M73" i="17"/>
  <c r="L73" i="17"/>
  <c r="K73" i="17"/>
  <c r="J73" i="17"/>
  <c r="I73" i="17"/>
  <c r="M56" i="17"/>
  <c r="L56" i="17"/>
  <c r="K56" i="17"/>
  <c r="J56" i="17"/>
  <c r="I56" i="17"/>
  <c r="Z17" i="17"/>
  <c r="Y17" i="17"/>
  <c r="X17" i="17"/>
  <c r="W17" i="17"/>
  <c r="Z13" i="17"/>
  <c r="Y13" i="17"/>
  <c r="X13" i="17"/>
  <c r="W13" i="17"/>
  <c r="V21" i="17"/>
  <c r="J140" i="17"/>
  <c r="I140" i="17"/>
  <c r="M140" i="17"/>
  <c r="L140" i="17"/>
  <c r="K140" i="17"/>
  <c r="M98" i="17"/>
  <c r="L98" i="17"/>
  <c r="K98" i="17"/>
  <c r="J98" i="17"/>
  <c r="I98" i="17"/>
  <c r="M87" i="17"/>
  <c r="L87" i="17"/>
  <c r="K87" i="17"/>
  <c r="J87" i="17"/>
  <c r="I87" i="17"/>
  <c r="L82" i="17"/>
  <c r="M82" i="17"/>
  <c r="K82" i="17"/>
  <c r="J82" i="17"/>
  <c r="I82" i="17"/>
  <c r="K76" i="17"/>
  <c r="M76" i="17"/>
  <c r="L76" i="17"/>
  <c r="J76" i="17"/>
  <c r="I76" i="17"/>
  <c r="M70" i="17"/>
  <c r="L70" i="17"/>
  <c r="K70" i="17"/>
  <c r="J70" i="17"/>
  <c r="I70" i="17"/>
  <c r="M61" i="17"/>
  <c r="L61" i="17"/>
  <c r="K61" i="17"/>
  <c r="J61" i="17"/>
  <c r="I61" i="17"/>
  <c r="M53" i="17"/>
  <c r="L53" i="17"/>
  <c r="K53" i="17"/>
  <c r="J53" i="17"/>
  <c r="I53" i="17"/>
  <c r="M156" i="17"/>
  <c r="L156" i="17"/>
  <c r="K156" i="17"/>
  <c r="J156" i="17"/>
  <c r="I156" i="17"/>
  <c r="M139" i="17"/>
  <c r="L139" i="17"/>
  <c r="K139" i="17"/>
  <c r="J139" i="17"/>
  <c r="H147" i="17"/>
  <c r="I139" i="17"/>
  <c r="K137" i="17"/>
  <c r="J137" i="17"/>
  <c r="M137" i="17"/>
  <c r="L137" i="17"/>
  <c r="I137" i="17"/>
  <c r="M118" i="17"/>
  <c r="L118" i="17"/>
  <c r="K118" i="17"/>
  <c r="J118" i="17"/>
  <c r="I118" i="17"/>
  <c r="M113" i="17"/>
  <c r="L113" i="17"/>
  <c r="K113" i="17"/>
  <c r="J113" i="17"/>
  <c r="I113" i="17"/>
  <c r="L108" i="17"/>
  <c r="H107" i="17"/>
  <c r="M108" i="17"/>
  <c r="K108" i="17"/>
  <c r="J108" i="17"/>
  <c r="I108" i="17"/>
  <c r="K102" i="17"/>
  <c r="M102" i="17"/>
  <c r="L102" i="17"/>
  <c r="J102" i="17"/>
  <c r="I102" i="17"/>
  <c r="J97" i="17"/>
  <c r="H105" i="17"/>
  <c r="M97" i="17"/>
  <c r="L97" i="17"/>
  <c r="K97" i="17"/>
  <c r="I97" i="17"/>
  <c r="M67" i="17"/>
  <c r="L67" i="17"/>
  <c r="K67" i="17"/>
  <c r="J67" i="17"/>
  <c r="I67" i="17"/>
  <c r="M58" i="17"/>
  <c r="L58" i="17"/>
  <c r="K58" i="17"/>
  <c r="J58" i="17"/>
  <c r="I58" i="17"/>
  <c r="Z18" i="17"/>
  <c r="Y18" i="17"/>
  <c r="X18" i="17"/>
  <c r="W18" i="17"/>
  <c r="Z14" i="17"/>
  <c r="Y14" i="17"/>
  <c r="X14" i="17"/>
  <c r="W14" i="17"/>
  <c r="AA10" i="17"/>
  <c r="Z10" i="17"/>
  <c r="Y10" i="17"/>
  <c r="X10" i="17"/>
  <c r="V9" i="17"/>
  <c r="AA11" i="17" s="1"/>
  <c r="W10" i="17"/>
  <c r="J157" i="17"/>
  <c r="I157" i="17"/>
  <c r="M157" i="17"/>
  <c r="L157" i="17"/>
  <c r="K157" i="17"/>
  <c r="I126" i="17"/>
  <c r="K126" i="17"/>
  <c r="J126" i="17"/>
  <c r="M126" i="17"/>
  <c r="L126" i="17"/>
  <c r="I143" i="17"/>
  <c r="K143" i="17"/>
  <c r="J143" i="17"/>
  <c r="M143" i="17"/>
  <c r="L143" i="17"/>
  <c r="I152" i="17"/>
  <c r="L152" i="17"/>
  <c r="K152" i="17"/>
  <c r="J152" i="17"/>
  <c r="M152" i="17"/>
  <c r="I160" i="17"/>
  <c r="M160" i="17"/>
  <c r="L160" i="17"/>
  <c r="K160" i="17"/>
  <c r="J160" i="17"/>
  <c r="M86" i="17"/>
  <c r="L86" i="17"/>
  <c r="K86" i="17"/>
  <c r="J86" i="17"/>
  <c r="I86" i="17"/>
  <c r="K95" i="17"/>
  <c r="J95" i="17"/>
  <c r="I95" i="17"/>
  <c r="M95" i="17"/>
  <c r="L95" i="17"/>
  <c r="M103" i="17"/>
  <c r="L103" i="17"/>
  <c r="K103" i="17"/>
  <c r="J103" i="17"/>
  <c r="I103" i="17"/>
  <c r="I112" i="17"/>
  <c r="M112" i="17"/>
  <c r="L112" i="17"/>
  <c r="K112" i="17"/>
  <c r="J112" i="17"/>
  <c r="J129" i="17"/>
  <c r="I129" i="17"/>
  <c r="M129" i="17"/>
  <c r="L129" i="17"/>
  <c r="K129" i="17"/>
  <c r="M138" i="17"/>
  <c r="L138" i="17"/>
  <c r="K138" i="17"/>
  <c r="J138" i="17"/>
  <c r="I138" i="17"/>
  <c r="M146" i="17"/>
  <c r="L146" i="17"/>
  <c r="K146" i="17"/>
  <c r="J146" i="17"/>
  <c r="I146" i="17"/>
  <c r="M155" i="17"/>
  <c r="L155" i="17"/>
  <c r="K155" i="17"/>
  <c r="J155" i="17"/>
  <c r="I155" i="17"/>
  <c r="AA15" i="15"/>
  <c r="Z15" i="15"/>
  <c r="Y15" i="15"/>
  <c r="X15" i="15"/>
  <c r="W15" i="15"/>
  <c r="J145" i="13"/>
  <c r="I145" i="13"/>
  <c r="M145" i="13"/>
  <c r="L145" i="13"/>
  <c r="K145" i="13"/>
  <c r="J137" i="13"/>
  <c r="I137" i="13"/>
  <c r="M137" i="13"/>
  <c r="L137" i="13"/>
  <c r="K137" i="13"/>
  <c r="J128" i="13"/>
  <c r="I128" i="13"/>
  <c r="L128" i="13"/>
  <c r="K128" i="13"/>
  <c r="M128" i="13"/>
  <c r="J120" i="13"/>
  <c r="I120" i="13"/>
  <c r="K120" i="13"/>
  <c r="M120" i="13"/>
  <c r="L120" i="13"/>
  <c r="J111" i="13"/>
  <c r="I111" i="13"/>
  <c r="M111" i="13"/>
  <c r="L111" i="13"/>
  <c r="K111" i="13"/>
  <c r="J102" i="13"/>
  <c r="I102" i="13"/>
  <c r="M102" i="13"/>
  <c r="L102" i="13"/>
  <c r="K102" i="13"/>
  <c r="J94" i="13"/>
  <c r="I94" i="13"/>
  <c r="M94" i="13"/>
  <c r="L94" i="13"/>
  <c r="K94" i="13"/>
  <c r="J85" i="13"/>
  <c r="I85" i="13"/>
  <c r="M85" i="13"/>
  <c r="L85" i="13"/>
  <c r="K85" i="13"/>
  <c r="H76" i="13"/>
  <c r="J68" i="13"/>
  <c r="I68" i="13"/>
  <c r="M68" i="13"/>
  <c r="L68" i="13"/>
  <c r="K68" i="13"/>
  <c r="J59" i="13"/>
  <c r="I59" i="13"/>
  <c r="L59" i="13"/>
  <c r="K59" i="13"/>
  <c r="M59" i="13"/>
  <c r="J51" i="13"/>
  <c r="I51" i="13"/>
  <c r="K51" i="13"/>
  <c r="M51" i="13"/>
  <c r="L51" i="13"/>
  <c r="J42" i="13"/>
  <c r="I42" i="13"/>
  <c r="M42" i="13"/>
  <c r="L42" i="13"/>
  <c r="K42" i="13"/>
  <c r="J33" i="13"/>
  <c r="I33" i="13"/>
  <c r="M33" i="13"/>
  <c r="L33" i="13"/>
  <c r="K33" i="13"/>
  <c r="J25" i="13"/>
  <c r="I25" i="13"/>
  <c r="M25" i="13"/>
  <c r="L25" i="13"/>
  <c r="K25" i="13"/>
  <c r="W18" i="16"/>
  <c r="Z18" i="16"/>
  <c r="Y18" i="16"/>
  <c r="X18" i="16"/>
  <c r="W14" i="16"/>
  <c r="AA14" i="16"/>
  <c r="Z14" i="16"/>
  <c r="Y14" i="16"/>
  <c r="X14" i="16"/>
  <c r="W10" i="16"/>
  <c r="Z10" i="16"/>
  <c r="Y10" i="16"/>
  <c r="X10" i="16"/>
  <c r="V9" i="16"/>
  <c r="AA10" i="16" s="1"/>
  <c r="X20" i="15"/>
  <c r="W20" i="15"/>
  <c r="AA20" i="15"/>
  <c r="Z20" i="15"/>
  <c r="Y20" i="15"/>
  <c r="X16" i="15"/>
  <c r="W16" i="15"/>
  <c r="AA16" i="15"/>
  <c r="Z16" i="15"/>
  <c r="Y16" i="15"/>
  <c r="X12" i="15"/>
  <c r="W12" i="15"/>
  <c r="AA12" i="15"/>
  <c r="Z12" i="15"/>
  <c r="Y12" i="15"/>
  <c r="Y19" i="16"/>
  <c r="X19" i="16"/>
  <c r="W19" i="16"/>
  <c r="AA19" i="16"/>
  <c r="Z19" i="16"/>
  <c r="Y15" i="16"/>
  <c r="X15" i="16"/>
  <c r="W15" i="16"/>
  <c r="AA15" i="16"/>
  <c r="Z15" i="16"/>
  <c r="Y11" i="16"/>
  <c r="X11" i="16"/>
  <c r="W11" i="16"/>
  <c r="AA11" i="16"/>
  <c r="Z11" i="16"/>
  <c r="Z17" i="15"/>
  <c r="Y17" i="15"/>
  <c r="X17" i="15"/>
  <c r="W17" i="15"/>
  <c r="AA17" i="15"/>
  <c r="Z13" i="15"/>
  <c r="Y13" i="15"/>
  <c r="X13" i="15"/>
  <c r="W13" i="15"/>
  <c r="V21" i="15"/>
  <c r="AA13" i="15"/>
  <c r="AA20" i="16"/>
  <c r="Z20" i="16"/>
  <c r="Y20" i="16"/>
  <c r="X20" i="16"/>
  <c r="W20" i="16"/>
  <c r="AA16" i="16"/>
  <c r="Z16" i="16"/>
  <c r="Y16" i="16"/>
  <c r="X16" i="16"/>
  <c r="W16" i="16"/>
  <c r="AA12" i="16"/>
  <c r="Z12" i="16"/>
  <c r="Y12" i="16"/>
  <c r="X12" i="16"/>
  <c r="W12" i="16"/>
  <c r="AA18" i="15"/>
  <c r="Z18" i="15"/>
  <c r="Y18" i="15"/>
  <c r="X18" i="15"/>
  <c r="W18" i="15"/>
  <c r="AA14" i="15"/>
  <c r="Z14" i="15"/>
  <c r="Y14" i="15"/>
  <c r="X14" i="15"/>
  <c r="W14" i="15"/>
  <c r="AA10" i="15"/>
  <c r="Z10" i="15"/>
  <c r="Y10" i="15"/>
  <c r="X10" i="15"/>
  <c r="W10" i="15"/>
  <c r="H160" i="13"/>
  <c r="L152" i="13"/>
  <c r="K152" i="13"/>
  <c r="J152" i="13"/>
  <c r="I152" i="13"/>
  <c r="M152" i="13"/>
  <c r="K143" i="13"/>
  <c r="J143" i="13"/>
  <c r="I143" i="13"/>
  <c r="M143" i="13"/>
  <c r="L143" i="13"/>
  <c r="J135" i="13"/>
  <c r="I135" i="13"/>
  <c r="M135" i="13"/>
  <c r="L135" i="13"/>
  <c r="K135" i="13"/>
  <c r="I126" i="13"/>
  <c r="M126" i="13"/>
  <c r="L126" i="13"/>
  <c r="K126" i="13"/>
  <c r="J126" i="13"/>
  <c r="M117" i="13"/>
  <c r="L117" i="13"/>
  <c r="K117" i="13"/>
  <c r="J117" i="13"/>
  <c r="I117" i="13"/>
  <c r="M109" i="13"/>
  <c r="L109" i="13"/>
  <c r="K109" i="13"/>
  <c r="J109" i="13"/>
  <c r="I109" i="13"/>
  <c r="M100" i="13"/>
  <c r="L100" i="13"/>
  <c r="K100" i="13"/>
  <c r="J100" i="13"/>
  <c r="I100" i="13"/>
  <c r="M92" i="13"/>
  <c r="L92" i="13"/>
  <c r="K92" i="13"/>
  <c r="J92" i="13"/>
  <c r="I92" i="13"/>
  <c r="L83" i="13"/>
  <c r="K83" i="13"/>
  <c r="J83" i="13"/>
  <c r="I83" i="13"/>
  <c r="M83" i="13"/>
  <c r="K74" i="13"/>
  <c r="J74" i="13"/>
  <c r="I74" i="13"/>
  <c r="M74" i="13"/>
  <c r="L74" i="13"/>
  <c r="J66" i="13"/>
  <c r="I66" i="13"/>
  <c r="M66" i="13"/>
  <c r="L66" i="13"/>
  <c r="K66" i="13"/>
  <c r="I57" i="13"/>
  <c r="M57" i="13"/>
  <c r="L57" i="13"/>
  <c r="K57" i="13"/>
  <c r="J57" i="13"/>
  <c r="H48" i="13"/>
  <c r="M40" i="13"/>
  <c r="L40" i="13"/>
  <c r="K40" i="13"/>
  <c r="J40" i="13"/>
  <c r="I40" i="13"/>
  <c r="M31" i="13"/>
  <c r="L31" i="13"/>
  <c r="K31" i="13"/>
  <c r="J31" i="13"/>
  <c r="I31" i="13"/>
  <c r="M23" i="13"/>
  <c r="L23" i="13"/>
  <c r="K23" i="13"/>
  <c r="J23" i="13"/>
  <c r="I23" i="13"/>
  <c r="AA17" i="16"/>
  <c r="Z17" i="16"/>
  <c r="Y17" i="16"/>
  <c r="X17" i="16"/>
  <c r="W17" i="16"/>
  <c r="AA13" i="16"/>
  <c r="Z13" i="16"/>
  <c r="Y13" i="16"/>
  <c r="X13" i="16"/>
  <c r="W13" i="16"/>
  <c r="V21" i="16"/>
  <c r="I157" i="13"/>
  <c r="J157" i="13"/>
  <c r="M157" i="13"/>
  <c r="L157" i="13"/>
  <c r="K157" i="13"/>
  <c r="I149" i="13"/>
  <c r="M149" i="13"/>
  <c r="L149" i="13"/>
  <c r="K149" i="13"/>
  <c r="J149" i="13"/>
  <c r="I140" i="13"/>
  <c r="M140" i="13"/>
  <c r="L140" i="13"/>
  <c r="K140" i="13"/>
  <c r="J140" i="13"/>
  <c r="I131" i="13"/>
  <c r="M131" i="13"/>
  <c r="L131" i="13"/>
  <c r="K131" i="13"/>
  <c r="J131" i="13"/>
  <c r="I123" i="13"/>
  <c r="M123" i="13"/>
  <c r="L123" i="13"/>
  <c r="K123" i="13"/>
  <c r="J123" i="13"/>
  <c r="I114" i="13"/>
  <c r="M114" i="13"/>
  <c r="L114" i="13"/>
  <c r="K114" i="13"/>
  <c r="J114" i="13"/>
  <c r="I106" i="13"/>
  <c r="L106" i="13"/>
  <c r="K106" i="13"/>
  <c r="J106" i="13"/>
  <c r="M106" i="13"/>
  <c r="I97" i="13"/>
  <c r="K97" i="13"/>
  <c r="J97" i="13"/>
  <c r="M97" i="13"/>
  <c r="L97" i="13"/>
  <c r="I88" i="13"/>
  <c r="J88" i="13"/>
  <c r="M88" i="13"/>
  <c r="L88" i="13"/>
  <c r="K88" i="13"/>
  <c r="I80" i="13"/>
  <c r="M80" i="13"/>
  <c r="L80" i="13"/>
  <c r="K80" i="13"/>
  <c r="J80" i="13"/>
  <c r="I71" i="13"/>
  <c r="M71" i="13"/>
  <c r="L71" i="13"/>
  <c r="K71" i="13"/>
  <c r="J71" i="13"/>
  <c r="I54" i="13"/>
  <c r="H62" i="13"/>
  <c r="M54" i="13"/>
  <c r="L54" i="13"/>
  <c r="K54" i="13"/>
  <c r="J54" i="13"/>
  <c r="I45" i="13"/>
  <c r="M45" i="13"/>
  <c r="L45" i="13"/>
  <c r="K45" i="13"/>
  <c r="J45" i="13"/>
  <c r="I37" i="13"/>
  <c r="L37" i="13"/>
  <c r="K37" i="13"/>
  <c r="J37" i="13"/>
  <c r="M37" i="13"/>
  <c r="I28" i="13"/>
  <c r="K28" i="13"/>
  <c r="J28" i="13"/>
  <c r="M28" i="13"/>
  <c r="L28" i="13"/>
  <c r="I16" i="13"/>
  <c r="M16" i="13"/>
  <c r="L16" i="13"/>
  <c r="K16" i="13"/>
  <c r="J16" i="13"/>
  <c r="I12" i="13"/>
  <c r="H20" i="13"/>
  <c r="M12" i="13"/>
  <c r="L12" i="13"/>
  <c r="K12" i="13"/>
  <c r="J12" i="13"/>
  <c r="I8" i="13"/>
  <c r="M8" i="13"/>
  <c r="L8" i="13"/>
  <c r="K8" i="13"/>
  <c r="J8" i="13"/>
  <c r="Z12" i="13"/>
  <c r="AA12" i="13"/>
  <c r="V20" i="13"/>
  <c r="Y12" i="13"/>
  <c r="X12" i="13"/>
  <c r="W12" i="13"/>
  <c r="T43" i="12"/>
  <c r="V43" i="12"/>
  <c r="S43" i="12"/>
  <c r="L43" i="12"/>
  <c r="M43" i="12"/>
  <c r="K43" i="12"/>
  <c r="J43" i="12"/>
  <c r="I43" i="12"/>
  <c r="H43" i="12"/>
  <c r="V34" i="12"/>
  <c r="T34" i="12"/>
  <c r="S34" i="12"/>
  <c r="V32" i="12"/>
  <c r="T32" i="12"/>
  <c r="S32" i="12"/>
  <c r="V30" i="12"/>
  <c r="T30" i="12"/>
  <c r="S30" i="12"/>
  <c r="V28" i="12"/>
  <c r="T28" i="12"/>
  <c r="S28" i="12"/>
  <c r="V26" i="12"/>
  <c r="T26" i="12"/>
  <c r="S26" i="12"/>
  <c r="V24" i="12"/>
  <c r="T24" i="12"/>
  <c r="S24" i="12"/>
  <c r="V22" i="12"/>
  <c r="T22" i="12"/>
  <c r="S22" i="12"/>
  <c r="V20" i="12"/>
  <c r="T20" i="12"/>
  <c r="S20" i="12"/>
  <c r="V18" i="12"/>
  <c r="T18" i="12"/>
  <c r="S18" i="12"/>
  <c r="V16" i="12"/>
  <c r="T16" i="12"/>
  <c r="S16" i="12"/>
  <c r="V11" i="12"/>
  <c r="T11" i="12"/>
  <c r="S11" i="12"/>
  <c r="M10" i="12"/>
  <c r="L10" i="12"/>
  <c r="K10" i="12"/>
  <c r="J10" i="12"/>
  <c r="I10" i="12"/>
  <c r="H10" i="12"/>
  <c r="G55" i="12"/>
  <c r="M8" i="12"/>
  <c r="L8" i="12"/>
  <c r="K8" i="12"/>
  <c r="J8" i="12"/>
  <c r="I8" i="12"/>
  <c r="H8" i="12"/>
  <c r="M6" i="12"/>
  <c r="G53" i="12"/>
  <c r="L6" i="12"/>
  <c r="K6" i="12"/>
  <c r="J6" i="12"/>
  <c r="I6" i="12"/>
  <c r="H6" i="12"/>
  <c r="L82" i="10"/>
  <c r="M82" i="10"/>
  <c r="L19" i="10"/>
  <c r="M19" i="10"/>
  <c r="L11" i="10"/>
  <c r="M11" i="10"/>
  <c r="Z16" i="13"/>
  <c r="AA16" i="13"/>
  <c r="W16" i="13"/>
  <c r="Y16" i="13"/>
  <c r="X16" i="13"/>
  <c r="T57" i="12"/>
  <c r="V57" i="12"/>
  <c r="S57" i="12"/>
  <c r="H46" i="12"/>
  <c r="J46" i="12"/>
  <c r="I46" i="12"/>
  <c r="K46" i="12"/>
  <c r="M46" i="12"/>
  <c r="L46" i="12"/>
  <c r="T41" i="12"/>
  <c r="V41" i="12"/>
  <c r="S41" i="12"/>
  <c r="L41" i="12"/>
  <c r="M41" i="12"/>
  <c r="H41" i="12"/>
  <c r="K41" i="12"/>
  <c r="J41" i="12"/>
  <c r="I41" i="12"/>
  <c r="S14" i="12"/>
  <c r="V14" i="12"/>
  <c r="T14" i="12"/>
  <c r="H13" i="12"/>
  <c r="M13" i="12"/>
  <c r="L13" i="12"/>
  <c r="K13" i="12"/>
  <c r="J13" i="12"/>
  <c r="I13" i="12"/>
  <c r="S9" i="12"/>
  <c r="V9" i="12"/>
  <c r="T9" i="12"/>
  <c r="S7" i="12"/>
  <c r="V7" i="12"/>
  <c r="T7" i="12"/>
  <c r="T36" i="12"/>
  <c r="S36" i="12"/>
  <c r="V36" i="12"/>
  <c r="V38" i="12"/>
  <c r="T38" i="12"/>
  <c r="S38" i="12"/>
  <c r="V40" i="12"/>
  <c r="T40" i="12"/>
  <c r="S40" i="12"/>
  <c r="V42" i="12"/>
  <c r="T42" i="12"/>
  <c r="S42" i="12"/>
  <c r="V44" i="12"/>
  <c r="T44" i="12"/>
  <c r="S44" i="12"/>
  <c r="V46" i="12"/>
  <c r="T46" i="12"/>
  <c r="S46" i="12"/>
  <c r="T48" i="12"/>
  <c r="S48" i="12"/>
  <c r="V48" i="12"/>
  <c r="T50" i="12"/>
  <c r="S50" i="12"/>
  <c r="V50" i="12"/>
  <c r="S52" i="12"/>
  <c r="V52" i="12"/>
  <c r="T52" i="12"/>
  <c r="V54" i="12"/>
  <c r="T54" i="12"/>
  <c r="S54" i="12"/>
  <c r="V56" i="12"/>
  <c r="T56" i="12"/>
  <c r="S56" i="12"/>
  <c r="L79" i="10"/>
  <c r="M79" i="10"/>
  <c r="H44" i="12"/>
  <c r="J44" i="12"/>
  <c r="I44" i="12"/>
  <c r="L44" i="12"/>
  <c r="K44" i="12"/>
  <c r="M44" i="12"/>
  <c r="T39" i="12"/>
  <c r="V39" i="12"/>
  <c r="S39" i="12"/>
  <c r="L39" i="12"/>
  <c r="M39" i="12"/>
  <c r="I39" i="12"/>
  <c r="H39" i="12"/>
  <c r="K39" i="12"/>
  <c r="J39" i="12"/>
  <c r="T53" i="12"/>
  <c r="V53" i="12"/>
  <c r="S53" i="12"/>
  <c r="H42" i="12"/>
  <c r="J42" i="12"/>
  <c r="I42" i="12"/>
  <c r="M42" i="12"/>
  <c r="L42" i="12"/>
  <c r="K42" i="12"/>
  <c r="T37" i="12"/>
  <c r="V37" i="12"/>
  <c r="S37" i="12"/>
  <c r="L37" i="12"/>
  <c r="M37" i="12"/>
  <c r="J37" i="12"/>
  <c r="I37" i="12"/>
  <c r="H37" i="12"/>
  <c r="K37" i="12"/>
  <c r="J36" i="12"/>
  <c r="I36" i="12"/>
  <c r="H36" i="12"/>
  <c r="M36" i="12"/>
  <c r="L36" i="12"/>
  <c r="K36" i="12"/>
  <c r="J34" i="12"/>
  <c r="I34" i="12"/>
  <c r="H34" i="12"/>
  <c r="M34" i="12"/>
  <c r="L34" i="12"/>
  <c r="K34" i="12"/>
  <c r="J32" i="12"/>
  <c r="I32" i="12"/>
  <c r="H32" i="12"/>
  <c r="M32" i="12"/>
  <c r="L32" i="12"/>
  <c r="K32" i="12"/>
  <c r="J30" i="12"/>
  <c r="I30" i="12"/>
  <c r="H30" i="12"/>
  <c r="M30" i="12"/>
  <c r="L30" i="12"/>
  <c r="K30" i="12"/>
  <c r="J28" i="12"/>
  <c r="I28" i="12"/>
  <c r="H28" i="12"/>
  <c r="M28" i="12"/>
  <c r="L28" i="12"/>
  <c r="K28" i="12"/>
  <c r="J26" i="12"/>
  <c r="I26" i="12"/>
  <c r="H26" i="12"/>
  <c r="M26" i="12"/>
  <c r="L26" i="12"/>
  <c r="K26" i="12"/>
  <c r="J24" i="12"/>
  <c r="I24" i="12"/>
  <c r="H24" i="12"/>
  <c r="M24" i="12"/>
  <c r="L24" i="12"/>
  <c r="K24" i="12"/>
  <c r="J22" i="12"/>
  <c r="I22" i="12"/>
  <c r="H22" i="12"/>
  <c r="M22" i="12"/>
  <c r="L22" i="12"/>
  <c r="K22" i="12"/>
  <c r="J20" i="12"/>
  <c r="I20" i="12"/>
  <c r="H20" i="12"/>
  <c r="M20" i="12"/>
  <c r="L20" i="12"/>
  <c r="K20" i="12"/>
  <c r="J18" i="12"/>
  <c r="I18" i="12"/>
  <c r="H18" i="12"/>
  <c r="M18" i="12"/>
  <c r="L18" i="12"/>
  <c r="K18" i="12"/>
  <c r="J16" i="12"/>
  <c r="I16" i="12"/>
  <c r="H16" i="12"/>
  <c r="M16" i="12"/>
  <c r="L16" i="12"/>
  <c r="K16" i="12"/>
  <c r="T12" i="12"/>
  <c r="S12" i="12"/>
  <c r="V12" i="12"/>
  <c r="J11" i="12"/>
  <c r="I11" i="12"/>
  <c r="H11" i="12"/>
  <c r="M11" i="12"/>
  <c r="L11" i="12"/>
  <c r="K11" i="12"/>
  <c r="M81" i="10"/>
  <c r="L81" i="10"/>
  <c r="M60" i="10"/>
  <c r="L60" i="10"/>
  <c r="M18" i="10"/>
  <c r="L18" i="10"/>
  <c r="M10" i="10"/>
  <c r="L10" i="10"/>
  <c r="T51" i="12"/>
  <c r="V51" i="12"/>
  <c r="S51" i="12"/>
  <c r="L51" i="12"/>
  <c r="M51" i="12"/>
  <c r="K51" i="12"/>
  <c r="J51" i="12"/>
  <c r="I51" i="12"/>
  <c r="H51" i="12"/>
  <c r="H40" i="12"/>
  <c r="J40" i="12"/>
  <c r="I40" i="12"/>
  <c r="M40" i="12"/>
  <c r="L40" i="12"/>
  <c r="K40" i="12"/>
  <c r="V35" i="12"/>
  <c r="T35" i="12"/>
  <c r="S35" i="12"/>
  <c r="V33" i="12"/>
  <c r="T33" i="12"/>
  <c r="S33" i="12"/>
  <c r="V31" i="12"/>
  <c r="T31" i="12"/>
  <c r="S31" i="12"/>
  <c r="V29" i="12"/>
  <c r="T29" i="12"/>
  <c r="S29" i="12"/>
  <c r="V27" i="12"/>
  <c r="T27" i="12"/>
  <c r="S27" i="12"/>
  <c r="V25" i="12"/>
  <c r="T25" i="12"/>
  <c r="S25" i="12"/>
  <c r="V23" i="12"/>
  <c r="T23" i="12"/>
  <c r="S23" i="12"/>
  <c r="V21" i="12"/>
  <c r="T21" i="12"/>
  <c r="S21" i="12"/>
  <c r="V19" i="12"/>
  <c r="T19" i="12"/>
  <c r="S19" i="12"/>
  <c r="V17" i="12"/>
  <c r="T17" i="12"/>
  <c r="S17" i="12"/>
  <c r="V15" i="12"/>
  <c r="T15" i="12"/>
  <c r="S15" i="12"/>
  <c r="K14" i="12"/>
  <c r="J14" i="12"/>
  <c r="I14" i="12"/>
  <c r="H14" i="12"/>
  <c r="M14" i="12"/>
  <c r="L14" i="12"/>
  <c r="K9" i="12"/>
  <c r="J9" i="12"/>
  <c r="I9" i="12"/>
  <c r="H9" i="12"/>
  <c r="G56" i="12"/>
  <c r="M9" i="12"/>
  <c r="L9" i="12"/>
  <c r="K7" i="12"/>
  <c r="J7" i="12"/>
  <c r="I7" i="12"/>
  <c r="H7" i="12"/>
  <c r="G54" i="12"/>
  <c r="M7" i="12"/>
  <c r="L7" i="12"/>
  <c r="M86" i="10"/>
  <c r="L86" i="10"/>
  <c r="L78" i="10"/>
  <c r="M78" i="10"/>
  <c r="X11" i="13"/>
  <c r="Z11" i="13"/>
  <c r="Y11" i="13"/>
  <c r="AA11" i="13"/>
  <c r="W11" i="13"/>
  <c r="X9" i="13"/>
  <c r="W9" i="13"/>
  <c r="AA9" i="13"/>
  <c r="Z9" i="13"/>
  <c r="Y9" i="13"/>
  <c r="Y13" i="13"/>
  <c r="X13" i="13"/>
  <c r="W13" i="13"/>
  <c r="AA13" i="13"/>
  <c r="Z13" i="13"/>
  <c r="Z17" i="13"/>
  <c r="Y17" i="13"/>
  <c r="X17" i="13"/>
  <c r="W17" i="13"/>
  <c r="AA17" i="13"/>
  <c r="X10" i="13"/>
  <c r="W10" i="13"/>
  <c r="AA10" i="13"/>
  <c r="Z10" i="13"/>
  <c r="Y10" i="13"/>
  <c r="X14" i="13"/>
  <c r="W14" i="13"/>
  <c r="AA14" i="13"/>
  <c r="Z14" i="13"/>
  <c r="Y14" i="13"/>
  <c r="X18" i="13"/>
  <c r="W18" i="13"/>
  <c r="AA18" i="13"/>
  <c r="Z18" i="13"/>
  <c r="Y18" i="13"/>
  <c r="T49" i="12"/>
  <c r="V49" i="12"/>
  <c r="S49" i="12"/>
  <c r="L49" i="12"/>
  <c r="M49" i="12"/>
  <c r="K49" i="12"/>
  <c r="J49" i="12"/>
  <c r="I49" i="12"/>
  <c r="H49" i="12"/>
  <c r="H38" i="12"/>
  <c r="J38" i="12"/>
  <c r="I38" i="12"/>
  <c r="M38" i="12"/>
  <c r="L38" i="12"/>
  <c r="K38" i="12"/>
  <c r="V10" i="12"/>
  <c r="T10" i="12"/>
  <c r="S10" i="12"/>
  <c r="V8" i="12"/>
  <c r="T8" i="12"/>
  <c r="S8" i="12"/>
  <c r="V6" i="12"/>
  <c r="T6" i="12"/>
  <c r="S6" i="12"/>
  <c r="M83" i="10"/>
  <c r="L83" i="10"/>
  <c r="M20" i="10"/>
  <c r="L20" i="10"/>
  <c r="M12" i="10"/>
  <c r="L12" i="10"/>
  <c r="H52" i="12"/>
  <c r="J52" i="12"/>
  <c r="I52" i="12"/>
  <c r="M52" i="12"/>
  <c r="L52" i="12"/>
  <c r="K52" i="12"/>
  <c r="T47" i="12"/>
  <c r="V47" i="12"/>
  <c r="S47" i="12"/>
  <c r="L47" i="12"/>
  <c r="M47" i="12"/>
  <c r="K47" i="12"/>
  <c r="J47" i="12"/>
  <c r="I47" i="12"/>
  <c r="H47" i="12"/>
  <c r="X19" i="13"/>
  <c r="Z19" i="13"/>
  <c r="Y19" i="13"/>
  <c r="AA19" i="13"/>
  <c r="W19" i="13"/>
  <c r="Z8" i="13"/>
  <c r="AA8" i="13"/>
  <c r="Y8" i="13"/>
  <c r="X8" i="13"/>
  <c r="W8" i="13"/>
  <c r="H50" i="12"/>
  <c r="J50" i="12"/>
  <c r="I50" i="12"/>
  <c r="M50" i="12"/>
  <c r="L50" i="12"/>
  <c r="K50" i="12"/>
  <c r="T45" i="12"/>
  <c r="V45" i="12"/>
  <c r="S45" i="12"/>
  <c r="L45" i="12"/>
  <c r="M45" i="12"/>
  <c r="K45" i="12"/>
  <c r="J45" i="12"/>
  <c r="I45" i="12"/>
  <c r="H45" i="12"/>
  <c r="M35" i="12"/>
  <c r="L35" i="12"/>
  <c r="K35" i="12"/>
  <c r="J35" i="12"/>
  <c r="I35" i="12"/>
  <c r="H35" i="12"/>
  <c r="M33" i="12"/>
  <c r="L33" i="12"/>
  <c r="K33" i="12"/>
  <c r="J33" i="12"/>
  <c r="I33" i="12"/>
  <c r="H33" i="12"/>
  <c r="M31" i="12"/>
  <c r="L31" i="12"/>
  <c r="K31" i="12"/>
  <c r="J31" i="12"/>
  <c r="I31" i="12"/>
  <c r="H31" i="12"/>
  <c r="M29" i="12"/>
  <c r="L29" i="12"/>
  <c r="K29" i="12"/>
  <c r="J29" i="12"/>
  <c r="I29" i="12"/>
  <c r="H29" i="12"/>
  <c r="M27" i="12"/>
  <c r="L27" i="12"/>
  <c r="K27" i="12"/>
  <c r="J27" i="12"/>
  <c r="I27" i="12"/>
  <c r="H27" i="12"/>
  <c r="M25" i="12"/>
  <c r="L25" i="12"/>
  <c r="K25" i="12"/>
  <c r="J25" i="12"/>
  <c r="I25" i="12"/>
  <c r="H25" i="12"/>
  <c r="M23" i="12"/>
  <c r="L23" i="12"/>
  <c r="K23" i="12"/>
  <c r="J23" i="12"/>
  <c r="I23" i="12"/>
  <c r="H23" i="12"/>
  <c r="M21" i="12"/>
  <c r="L21" i="12"/>
  <c r="K21" i="12"/>
  <c r="J21" i="12"/>
  <c r="I21" i="12"/>
  <c r="H21" i="12"/>
  <c r="M19" i="12"/>
  <c r="L19" i="12"/>
  <c r="K19" i="12"/>
  <c r="J19" i="12"/>
  <c r="I19" i="12"/>
  <c r="H19" i="12"/>
  <c r="M17" i="12"/>
  <c r="L17" i="12"/>
  <c r="K17" i="12"/>
  <c r="J17" i="12"/>
  <c r="I17" i="12"/>
  <c r="H17" i="12"/>
  <c r="M15" i="12"/>
  <c r="L15" i="12"/>
  <c r="K15" i="12"/>
  <c r="J15" i="12"/>
  <c r="I15" i="12"/>
  <c r="H15" i="12"/>
  <c r="M85" i="10"/>
  <c r="L85" i="10"/>
  <c r="M77" i="10"/>
  <c r="L77" i="10"/>
  <c r="M64" i="10"/>
  <c r="L64" i="10"/>
  <c r="M56" i="10"/>
  <c r="L56" i="10"/>
  <c r="M14" i="10"/>
  <c r="L14" i="10"/>
  <c r="M35" i="10"/>
  <c r="L35" i="10"/>
  <c r="M33" i="10"/>
  <c r="L33" i="10"/>
  <c r="M41" i="10"/>
  <c r="L41" i="10"/>
  <c r="M75" i="10"/>
  <c r="L75" i="10"/>
  <c r="M31" i="10"/>
  <c r="L31" i="10"/>
  <c r="M39" i="10"/>
  <c r="L39" i="10"/>
  <c r="L37" i="10"/>
  <c r="M37" i="10"/>
  <c r="L32" i="10"/>
  <c r="M32" i="10"/>
  <c r="L40" i="10"/>
  <c r="M40" i="10"/>
  <c r="L53" i="10"/>
  <c r="M53" i="10"/>
  <c r="M56" i="8"/>
  <c r="L56" i="8"/>
  <c r="M239" i="8"/>
  <c r="L239" i="8"/>
  <c r="M238" i="8"/>
  <c r="L238" i="8"/>
  <c r="L237" i="8"/>
  <c r="M237" i="8"/>
  <c r="M192" i="8"/>
  <c r="L192" i="8"/>
  <c r="M126" i="8"/>
  <c r="L126" i="8"/>
  <c r="M79" i="8"/>
  <c r="L79" i="8"/>
  <c r="M58" i="8"/>
  <c r="L58" i="8"/>
  <c r="J43" i="6"/>
  <c r="I43" i="6"/>
  <c r="M43" i="6"/>
  <c r="L43" i="6"/>
  <c r="K43" i="6"/>
  <c r="T41" i="6"/>
  <c r="S41" i="6"/>
  <c r="W41" i="6"/>
  <c r="V41" i="6"/>
  <c r="U41" i="6"/>
  <c r="J35" i="6"/>
  <c r="I35" i="6"/>
  <c r="M35" i="6"/>
  <c r="L35" i="6"/>
  <c r="K35" i="6"/>
  <c r="T33" i="6"/>
  <c r="S33" i="6"/>
  <c r="W33" i="6"/>
  <c r="V33" i="6"/>
  <c r="U33" i="6"/>
  <c r="J27" i="6"/>
  <c r="I27" i="6"/>
  <c r="M27" i="6"/>
  <c r="L27" i="6"/>
  <c r="K27" i="6"/>
  <c r="T25" i="6"/>
  <c r="S25" i="6"/>
  <c r="W25" i="6"/>
  <c r="V25" i="6"/>
  <c r="U25" i="6"/>
  <c r="J19" i="6"/>
  <c r="M19" i="6"/>
  <c r="L19" i="6"/>
  <c r="K19" i="6"/>
  <c r="I19" i="6"/>
  <c r="T17" i="6"/>
  <c r="W17" i="6"/>
  <c r="V17" i="6"/>
  <c r="U17" i="6"/>
  <c r="S17" i="6"/>
  <c r="T14" i="6"/>
  <c r="W14" i="6"/>
  <c r="V14" i="6"/>
  <c r="U14" i="6"/>
  <c r="S14" i="6"/>
  <c r="M233" i="8"/>
  <c r="L233" i="8"/>
  <c r="M236" i="8"/>
  <c r="L236" i="8"/>
  <c r="M240" i="8"/>
  <c r="L240" i="8"/>
  <c r="M189" i="8"/>
  <c r="L189" i="8"/>
  <c r="M167" i="8"/>
  <c r="L167" i="8"/>
  <c r="M123" i="8"/>
  <c r="L123" i="8"/>
  <c r="M84" i="8"/>
  <c r="L84" i="8"/>
  <c r="M76" i="8"/>
  <c r="L76" i="8"/>
  <c r="M63" i="8"/>
  <c r="L63" i="8"/>
  <c r="M55" i="8"/>
  <c r="L55" i="8"/>
  <c r="U52" i="6"/>
  <c r="T52" i="6"/>
  <c r="S52" i="6"/>
  <c r="W52" i="6"/>
  <c r="V52" i="6"/>
  <c r="K46" i="6"/>
  <c r="J46" i="6"/>
  <c r="I46" i="6"/>
  <c r="M46" i="6"/>
  <c r="L46" i="6"/>
  <c r="U44" i="6"/>
  <c r="T44" i="6"/>
  <c r="S44" i="6"/>
  <c r="W44" i="6"/>
  <c r="V44" i="6"/>
  <c r="K38" i="6"/>
  <c r="J38" i="6"/>
  <c r="I38" i="6"/>
  <c r="M38" i="6"/>
  <c r="L38" i="6"/>
  <c r="U36" i="6"/>
  <c r="T36" i="6"/>
  <c r="S36" i="6"/>
  <c r="W36" i="6"/>
  <c r="V36" i="6"/>
  <c r="K30" i="6"/>
  <c r="J30" i="6"/>
  <c r="I30" i="6"/>
  <c r="M30" i="6"/>
  <c r="L30" i="6"/>
  <c r="U28" i="6"/>
  <c r="T28" i="6"/>
  <c r="S28" i="6"/>
  <c r="W28" i="6"/>
  <c r="V28" i="6"/>
  <c r="U20" i="6"/>
  <c r="T20" i="6"/>
  <c r="S20" i="6"/>
  <c r="W20" i="6"/>
  <c r="V20" i="6"/>
  <c r="S9" i="6"/>
  <c r="W9" i="6"/>
  <c r="V9" i="6"/>
  <c r="U9" i="6"/>
  <c r="T9" i="6"/>
  <c r="M230" i="8"/>
  <c r="L230" i="8"/>
  <c r="M194" i="8"/>
  <c r="L194" i="8"/>
  <c r="M186" i="8"/>
  <c r="L186" i="8"/>
  <c r="M164" i="8"/>
  <c r="L164" i="8"/>
  <c r="M128" i="8"/>
  <c r="L128" i="8"/>
  <c r="M120" i="8"/>
  <c r="L120" i="8"/>
  <c r="M81" i="8"/>
  <c r="L81" i="8"/>
  <c r="M60" i="8"/>
  <c r="L60" i="8"/>
  <c r="L49" i="6"/>
  <c r="K49" i="6"/>
  <c r="J49" i="6"/>
  <c r="I49" i="6"/>
  <c r="M49" i="6"/>
  <c r="V47" i="6"/>
  <c r="U47" i="6"/>
  <c r="T47" i="6"/>
  <c r="S47" i="6"/>
  <c r="W47" i="6"/>
  <c r="L41" i="6"/>
  <c r="K41" i="6"/>
  <c r="J41" i="6"/>
  <c r="I41" i="6"/>
  <c r="M41" i="6"/>
  <c r="V39" i="6"/>
  <c r="U39" i="6"/>
  <c r="T39" i="6"/>
  <c r="S39" i="6"/>
  <c r="W39" i="6"/>
  <c r="L33" i="6"/>
  <c r="K33" i="6"/>
  <c r="J33" i="6"/>
  <c r="I33" i="6"/>
  <c r="M33" i="6"/>
  <c r="V31" i="6"/>
  <c r="U31" i="6"/>
  <c r="T31" i="6"/>
  <c r="S31" i="6"/>
  <c r="W31" i="6"/>
  <c r="L25" i="6"/>
  <c r="K25" i="6"/>
  <c r="J25" i="6"/>
  <c r="I25" i="6"/>
  <c r="M25" i="6"/>
  <c r="V23" i="6"/>
  <c r="U23" i="6"/>
  <c r="T23" i="6"/>
  <c r="S23" i="6"/>
  <c r="W23" i="6"/>
  <c r="L17" i="6"/>
  <c r="J17" i="6"/>
  <c r="I17" i="6"/>
  <c r="M17" i="6"/>
  <c r="K17" i="6"/>
  <c r="L14" i="6"/>
  <c r="J14" i="6"/>
  <c r="I14" i="6"/>
  <c r="M14" i="6"/>
  <c r="K14" i="6"/>
  <c r="V12" i="6"/>
  <c r="T12" i="6"/>
  <c r="S12" i="6"/>
  <c r="W12" i="6"/>
  <c r="U12" i="6"/>
  <c r="H191" i="3"/>
  <c r="H187" i="3"/>
  <c r="L38" i="10"/>
  <c r="M38" i="10"/>
  <c r="L36" i="10"/>
  <c r="M36" i="10"/>
  <c r="M34" i="10"/>
  <c r="L34" i="10"/>
  <c r="M235" i="8"/>
  <c r="L235" i="8"/>
  <c r="M191" i="8"/>
  <c r="L191" i="8"/>
  <c r="M169" i="8"/>
  <c r="L169" i="8"/>
  <c r="M125" i="8"/>
  <c r="L125" i="8"/>
  <c r="M86" i="8"/>
  <c r="L86" i="8"/>
  <c r="M78" i="8"/>
  <c r="L78" i="8"/>
  <c r="M57" i="8"/>
  <c r="L57" i="8"/>
  <c r="M52" i="6"/>
  <c r="L52" i="6"/>
  <c r="K52" i="6"/>
  <c r="J52" i="6"/>
  <c r="I52" i="6"/>
  <c r="W50" i="6"/>
  <c r="V50" i="6"/>
  <c r="U50" i="6"/>
  <c r="T50" i="6"/>
  <c r="S50" i="6"/>
  <c r="M44" i="6"/>
  <c r="L44" i="6"/>
  <c r="K44" i="6"/>
  <c r="J44" i="6"/>
  <c r="I44" i="6"/>
  <c r="W42" i="6"/>
  <c r="V42" i="6"/>
  <c r="U42" i="6"/>
  <c r="T42" i="6"/>
  <c r="S42" i="6"/>
  <c r="M36" i="6"/>
  <c r="L36" i="6"/>
  <c r="K36" i="6"/>
  <c r="J36" i="6"/>
  <c r="I36" i="6"/>
  <c r="W34" i="6"/>
  <c r="V34" i="6"/>
  <c r="U34" i="6"/>
  <c r="T34" i="6"/>
  <c r="S34" i="6"/>
  <c r="M28" i="6"/>
  <c r="L28" i="6"/>
  <c r="K28" i="6"/>
  <c r="J28" i="6"/>
  <c r="I28" i="6"/>
  <c r="W26" i="6"/>
  <c r="V26" i="6"/>
  <c r="U26" i="6"/>
  <c r="T26" i="6"/>
  <c r="S26" i="6"/>
  <c r="M20" i="6"/>
  <c r="L20" i="6"/>
  <c r="K20" i="6"/>
  <c r="J20" i="6"/>
  <c r="I20" i="6"/>
  <c r="W18" i="6"/>
  <c r="U18" i="6"/>
  <c r="T18" i="6"/>
  <c r="S18" i="6"/>
  <c r="V18" i="6"/>
  <c r="W15" i="6"/>
  <c r="U15" i="6"/>
  <c r="T15" i="6"/>
  <c r="S15" i="6"/>
  <c r="V15" i="6"/>
  <c r="U7" i="6"/>
  <c r="T7" i="6"/>
  <c r="S7" i="6"/>
  <c r="W7" i="6"/>
  <c r="V7" i="6"/>
  <c r="M254" i="8"/>
  <c r="L254" i="8"/>
  <c r="M262" i="8"/>
  <c r="L262" i="8"/>
  <c r="M258" i="8"/>
  <c r="L258" i="8"/>
  <c r="M232" i="8"/>
  <c r="L232" i="8"/>
  <c r="M196" i="8"/>
  <c r="L196" i="8"/>
  <c r="M188" i="8"/>
  <c r="L188" i="8"/>
  <c r="M166" i="8"/>
  <c r="L166" i="8"/>
  <c r="M130" i="8"/>
  <c r="L130" i="8"/>
  <c r="M122" i="8"/>
  <c r="L122" i="8"/>
  <c r="M83" i="8"/>
  <c r="L83" i="8"/>
  <c r="M75" i="8"/>
  <c r="L75" i="8"/>
  <c r="M62" i="8"/>
  <c r="L62" i="8"/>
  <c r="M54" i="8"/>
  <c r="L54" i="8"/>
  <c r="M47" i="6"/>
  <c r="L47" i="6"/>
  <c r="K47" i="6"/>
  <c r="J47" i="6"/>
  <c r="I47" i="6"/>
  <c r="W45" i="6"/>
  <c r="V45" i="6"/>
  <c r="U45" i="6"/>
  <c r="T45" i="6"/>
  <c r="S45" i="6"/>
  <c r="M39" i="6"/>
  <c r="L39" i="6"/>
  <c r="K39" i="6"/>
  <c r="J39" i="6"/>
  <c r="I39" i="6"/>
  <c r="W37" i="6"/>
  <c r="V37" i="6"/>
  <c r="U37" i="6"/>
  <c r="T37" i="6"/>
  <c r="S37" i="6"/>
  <c r="M31" i="6"/>
  <c r="L31" i="6"/>
  <c r="K31" i="6"/>
  <c r="J31" i="6"/>
  <c r="I31" i="6"/>
  <c r="W29" i="6"/>
  <c r="V29" i="6"/>
  <c r="U29" i="6"/>
  <c r="T29" i="6"/>
  <c r="S29" i="6"/>
  <c r="M23" i="6"/>
  <c r="L23" i="6"/>
  <c r="K23" i="6"/>
  <c r="J23" i="6"/>
  <c r="I23" i="6"/>
  <c r="W21" i="6"/>
  <c r="V21" i="6"/>
  <c r="U21" i="6"/>
  <c r="T21" i="6"/>
  <c r="S21" i="6"/>
  <c r="L12" i="6"/>
  <c r="K12" i="6"/>
  <c r="J12" i="6"/>
  <c r="I12" i="6"/>
  <c r="M12" i="6"/>
  <c r="V10" i="6"/>
  <c r="U10" i="6"/>
  <c r="T10" i="6"/>
  <c r="S10" i="6"/>
  <c r="W10" i="6"/>
  <c r="V38" i="5"/>
  <c r="U38" i="5"/>
  <c r="T38" i="5"/>
  <c r="S38" i="5"/>
  <c r="W38" i="5"/>
  <c r="V30" i="5"/>
  <c r="U30" i="5"/>
  <c r="T30" i="5"/>
  <c r="S30" i="5"/>
  <c r="W30" i="5"/>
  <c r="V22" i="5"/>
  <c r="U22" i="5"/>
  <c r="T22" i="5"/>
  <c r="S22" i="5"/>
  <c r="W22" i="5"/>
  <c r="V11" i="5"/>
  <c r="U11" i="5"/>
  <c r="T11" i="5"/>
  <c r="S11" i="5"/>
  <c r="W11" i="5"/>
  <c r="H194" i="3"/>
  <c r="F191" i="3"/>
  <c r="H190" i="3"/>
  <c r="F187" i="3"/>
  <c r="H186" i="3"/>
  <c r="M280" i="8"/>
  <c r="L280" i="8"/>
  <c r="M276" i="8"/>
  <c r="L276" i="8"/>
  <c r="M284" i="8"/>
  <c r="L284" i="8"/>
  <c r="M229" i="8"/>
  <c r="L229" i="8"/>
  <c r="M211" i="8"/>
  <c r="L211" i="8"/>
  <c r="M193" i="8"/>
  <c r="L193" i="8"/>
  <c r="M185" i="8"/>
  <c r="L185" i="8"/>
  <c r="M163" i="8"/>
  <c r="L163" i="8"/>
  <c r="M145" i="8"/>
  <c r="L145" i="8"/>
  <c r="M127" i="8"/>
  <c r="L127" i="8"/>
  <c r="M119" i="8"/>
  <c r="L119" i="8"/>
  <c r="M80" i="8"/>
  <c r="L80" i="8"/>
  <c r="M59" i="8"/>
  <c r="L59" i="8"/>
  <c r="M50" i="6"/>
  <c r="L50" i="6"/>
  <c r="K50" i="6"/>
  <c r="J50" i="6"/>
  <c r="I50" i="6"/>
  <c r="W48" i="6"/>
  <c r="V48" i="6"/>
  <c r="U48" i="6"/>
  <c r="T48" i="6"/>
  <c r="S48" i="6"/>
  <c r="M42" i="6"/>
  <c r="L42" i="6"/>
  <c r="K42" i="6"/>
  <c r="J42" i="6"/>
  <c r="I42" i="6"/>
  <c r="W40" i="6"/>
  <c r="V40" i="6"/>
  <c r="U40" i="6"/>
  <c r="T40" i="6"/>
  <c r="S40" i="6"/>
  <c r="M34" i="6"/>
  <c r="L34" i="6"/>
  <c r="K34" i="6"/>
  <c r="J34" i="6"/>
  <c r="I34" i="6"/>
  <c r="W32" i="6"/>
  <c r="V32" i="6"/>
  <c r="U32" i="6"/>
  <c r="T32" i="6"/>
  <c r="S32" i="6"/>
  <c r="M26" i="6"/>
  <c r="L26" i="6"/>
  <c r="K26" i="6"/>
  <c r="J26" i="6"/>
  <c r="I26" i="6"/>
  <c r="W24" i="6"/>
  <c r="V24" i="6"/>
  <c r="U24" i="6"/>
  <c r="T24" i="6"/>
  <c r="S24" i="6"/>
  <c r="M18" i="6"/>
  <c r="L18" i="6"/>
  <c r="K18" i="6"/>
  <c r="J18" i="6"/>
  <c r="I18" i="6"/>
  <c r="M15" i="6"/>
  <c r="L15" i="6"/>
  <c r="K15" i="6"/>
  <c r="J15" i="6"/>
  <c r="I15" i="6"/>
  <c r="W13" i="6"/>
  <c r="V13" i="6"/>
  <c r="U13" i="6"/>
  <c r="T13" i="6"/>
  <c r="S13" i="6"/>
  <c r="M7" i="6"/>
  <c r="L7" i="6"/>
  <c r="K7" i="6"/>
  <c r="J7" i="6"/>
  <c r="I7" i="6"/>
  <c r="W49" i="5"/>
  <c r="V49" i="5"/>
  <c r="U49" i="5"/>
  <c r="T49" i="5"/>
  <c r="S49" i="5"/>
  <c r="W41" i="5"/>
  <c r="V41" i="5"/>
  <c r="U41" i="5"/>
  <c r="T41" i="5"/>
  <c r="S41" i="5"/>
  <c r="W33" i="5"/>
  <c r="V33" i="5"/>
  <c r="U33" i="5"/>
  <c r="T33" i="5"/>
  <c r="S33" i="5"/>
  <c r="W25" i="5"/>
  <c r="V25" i="5"/>
  <c r="U25" i="5"/>
  <c r="T25" i="5"/>
  <c r="S25" i="5"/>
  <c r="W17" i="5"/>
  <c r="V17" i="5"/>
  <c r="U17" i="5"/>
  <c r="T17" i="5"/>
  <c r="S17" i="5"/>
  <c r="W14" i="5"/>
  <c r="V14" i="5"/>
  <c r="U14" i="5"/>
  <c r="T14" i="5"/>
  <c r="S14" i="5"/>
  <c r="E191" i="3"/>
  <c r="E187" i="3"/>
  <c r="M46" i="5"/>
  <c r="L46" i="5"/>
  <c r="K46" i="5"/>
  <c r="J46" i="5"/>
  <c r="I46" i="5"/>
  <c r="M8" i="5"/>
  <c r="L8" i="5"/>
  <c r="K8" i="5"/>
  <c r="J8" i="5"/>
  <c r="I8" i="5"/>
  <c r="M16" i="5"/>
  <c r="L16" i="5"/>
  <c r="K16" i="5"/>
  <c r="J16" i="5"/>
  <c r="I16" i="5"/>
  <c r="M19" i="5"/>
  <c r="L19" i="5"/>
  <c r="K19" i="5"/>
  <c r="J19" i="5"/>
  <c r="I19" i="5"/>
  <c r="M27" i="5"/>
  <c r="L27" i="5"/>
  <c r="K27" i="5"/>
  <c r="J27" i="5"/>
  <c r="I27" i="5"/>
  <c r="M35" i="5"/>
  <c r="L35" i="5"/>
  <c r="K35" i="5"/>
  <c r="J35" i="5"/>
  <c r="I35" i="5"/>
  <c r="M43" i="5"/>
  <c r="L43" i="5"/>
  <c r="K43" i="5"/>
  <c r="J43" i="5"/>
  <c r="I43" i="5"/>
  <c r="M51" i="5"/>
  <c r="L51" i="5"/>
  <c r="K51" i="5"/>
  <c r="J51" i="5"/>
  <c r="I51" i="5"/>
  <c r="L13" i="5"/>
  <c r="K13" i="5"/>
  <c r="J13" i="5"/>
  <c r="I13" i="5"/>
  <c r="M13" i="5"/>
  <c r="L24" i="5"/>
  <c r="K24" i="5"/>
  <c r="J24" i="5"/>
  <c r="I24" i="5"/>
  <c r="M24" i="5"/>
  <c r="L32" i="5"/>
  <c r="K32" i="5"/>
  <c r="J32" i="5"/>
  <c r="I32" i="5"/>
  <c r="M32" i="5"/>
  <c r="L40" i="5"/>
  <c r="K40" i="5"/>
  <c r="J40" i="5"/>
  <c r="I40" i="5"/>
  <c r="M40" i="5"/>
  <c r="L48" i="5"/>
  <c r="K48" i="5"/>
  <c r="J48" i="5"/>
  <c r="I48" i="5"/>
  <c r="M48" i="5"/>
  <c r="K10" i="5"/>
  <c r="J10" i="5"/>
  <c r="I10" i="5"/>
  <c r="M10" i="5"/>
  <c r="L10" i="5"/>
  <c r="K21" i="5"/>
  <c r="J21" i="5"/>
  <c r="I21" i="5"/>
  <c r="M21" i="5"/>
  <c r="L21" i="5"/>
  <c r="K29" i="5"/>
  <c r="J29" i="5"/>
  <c r="I29" i="5"/>
  <c r="M29" i="5"/>
  <c r="L29" i="5"/>
  <c r="K37" i="5"/>
  <c r="J37" i="5"/>
  <c r="I37" i="5"/>
  <c r="M37" i="5"/>
  <c r="L37" i="5"/>
  <c r="K45" i="5"/>
  <c r="J45" i="5"/>
  <c r="I45" i="5"/>
  <c r="M45" i="5"/>
  <c r="L45" i="5"/>
  <c r="J7" i="5"/>
  <c r="I7" i="5"/>
  <c r="M7" i="5"/>
  <c r="L7" i="5"/>
  <c r="K7" i="5"/>
  <c r="J15" i="5"/>
  <c r="I15" i="5"/>
  <c r="M15" i="5"/>
  <c r="L15" i="5"/>
  <c r="K15" i="5"/>
  <c r="J18" i="5"/>
  <c r="I18" i="5"/>
  <c r="M18" i="5"/>
  <c r="L18" i="5"/>
  <c r="K18" i="5"/>
  <c r="J26" i="5"/>
  <c r="I26" i="5"/>
  <c r="M26" i="5"/>
  <c r="L26" i="5"/>
  <c r="K26" i="5"/>
  <c r="J34" i="5"/>
  <c r="I34" i="5"/>
  <c r="M34" i="5"/>
  <c r="L34" i="5"/>
  <c r="K34" i="5"/>
  <c r="J42" i="5"/>
  <c r="I42" i="5"/>
  <c r="M42" i="5"/>
  <c r="L42" i="5"/>
  <c r="K42" i="5"/>
  <c r="J50" i="5"/>
  <c r="I50" i="5"/>
  <c r="M50" i="5"/>
  <c r="L50" i="5"/>
  <c r="K50" i="5"/>
  <c r="I12" i="5"/>
  <c r="M12" i="5"/>
  <c r="L12" i="5"/>
  <c r="K12" i="5"/>
  <c r="J12" i="5"/>
  <c r="I23" i="5"/>
  <c r="M23" i="5"/>
  <c r="L23" i="5"/>
  <c r="K23" i="5"/>
  <c r="J23" i="5"/>
  <c r="I31" i="5"/>
  <c r="M31" i="5"/>
  <c r="L31" i="5"/>
  <c r="K31" i="5"/>
  <c r="J31" i="5"/>
  <c r="I39" i="5"/>
  <c r="M39" i="5"/>
  <c r="L39" i="5"/>
  <c r="K39" i="5"/>
  <c r="J39" i="5"/>
  <c r="I47" i="5"/>
  <c r="M47" i="5"/>
  <c r="L47" i="5"/>
  <c r="K47" i="5"/>
  <c r="J47" i="5"/>
  <c r="M9" i="5"/>
  <c r="L9" i="5"/>
  <c r="K9" i="5"/>
  <c r="J9" i="5"/>
  <c r="I9" i="5"/>
  <c r="M20" i="5"/>
  <c r="L20" i="5"/>
  <c r="K20" i="5"/>
  <c r="J20" i="5"/>
  <c r="I20" i="5"/>
  <c r="M28" i="5"/>
  <c r="L28" i="5"/>
  <c r="K28" i="5"/>
  <c r="J28" i="5"/>
  <c r="I28" i="5"/>
  <c r="M36" i="5"/>
  <c r="L36" i="5"/>
  <c r="K36" i="5"/>
  <c r="J36" i="5"/>
  <c r="I36" i="5"/>
  <c r="M44" i="5"/>
  <c r="L44" i="5"/>
  <c r="K44" i="5"/>
  <c r="J44" i="5"/>
  <c r="I44" i="5"/>
  <c r="M52" i="5"/>
  <c r="L52" i="5"/>
  <c r="K52" i="5"/>
  <c r="J52" i="5"/>
  <c r="I52" i="5"/>
  <c r="N173" i="3"/>
  <c r="L173" i="3"/>
  <c r="K173" i="3"/>
  <c r="M173" i="3"/>
  <c r="J173" i="3"/>
  <c r="N168" i="3"/>
  <c r="M168" i="3"/>
  <c r="L168" i="3"/>
  <c r="K168" i="3"/>
  <c r="J168" i="3"/>
  <c r="J159" i="3"/>
  <c r="N159" i="3"/>
  <c r="M159" i="3"/>
  <c r="L159" i="3"/>
  <c r="K159" i="3"/>
  <c r="N58" i="2"/>
  <c r="M58" i="2"/>
  <c r="L58" i="2"/>
  <c r="K58" i="2"/>
  <c r="J58" i="2"/>
  <c r="M17" i="5"/>
  <c r="L17" i="5"/>
  <c r="K17" i="5"/>
  <c r="J17" i="5"/>
  <c r="I17" i="5"/>
  <c r="M11" i="5"/>
  <c r="L11" i="5"/>
  <c r="K11" i="5"/>
  <c r="J11" i="5"/>
  <c r="I11" i="5"/>
  <c r="N181" i="3"/>
  <c r="L181" i="3"/>
  <c r="K181" i="3"/>
  <c r="J181" i="3"/>
  <c r="I192" i="3"/>
  <c r="M181" i="3"/>
  <c r="G188" i="3"/>
  <c r="N169" i="3"/>
  <c r="L169" i="3"/>
  <c r="K169" i="3"/>
  <c r="J169" i="3"/>
  <c r="M169" i="3"/>
  <c r="N164" i="3"/>
  <c r="M164" i="3"/>
  <c r="J164" i="3"/>
  <c r="L164" i="3"/>
  <c r="K164" i="3"/>
  <c r="J155" i="3"/>
  <c r="K155" i="3"/>
  <c r="N155" i="3"/>
  <c r="M155" i="3"/>
  <c r="L155" i="3"/>
  <c r="J19" i="2"/>
  <c r="M19" i="2"/>
  <c r="L19" i="2"/>
  <c r="K19" i="2"/>
  <c r="M38" i="5"/>
  <c r="L38" i="5"/>
  <c r="K38" i="5"/>
  <c r="J38" i="5"/>
  <c r="I38" i="5"/>
  <c r="M14" i="5"/>
  <c r="L14" i="5"/>
  <c r="K14" i="5"/>
  <c r="J14" i="5"/>
  <c r="I14" i="5"/>
  <c r="G189" i="3"/>
  <c r="N165" i="3"/>
  <c r="L165" i="3"/>
  <c r="K165" i="3"/>
  <c r="M165" i="3"/>
  <c r="J165" i="3"/>
  <c r="N160" i="3"/>
  <c r="M160" i="3"/>
  <c r="K160" i="3"/>
  <c r="J160" i="3"/>
  <c r="L160" i="3"/>
  <c r="K65" i="2"/>
  <c r="J65" i="2"/>
  <c r="N65" i="2"/>
  <c r="I68" i="2"/>
  <c r="M65" i="2"/>
  <c r="L65" i="2"/>
  <c r="J61" i="2"/>
  <c r="N61" i="2"/>
  <c r="M61" i="2"/>
  <c r="L61" i="2"/>
  <c r="K61" i="2"/>
  <c r="M41" i="5"/>
  <c r="L41" i="5"/>
  <c r="K41" i="5"/>
  <c r="J41" i="5"/>
  <c r="I41" i="5"/>
  <c r="I190" i="3"/>
  <c r="J179" i="3"/>
  <c r="M179" i="3"/>
  <c r="L179" i="3"/>
  <c r="K179" i="3"/>
  <c r="N179" i="3"/>
  <c r="N161" i="3"/>
  <c r="L161" i="3"/>
  <c r="K161" i="3"/>
  <c r="M161" i="3"/>
  <c r="J161" i="3"/>
  <c r="N156" i="3"/>
  <c r="M156" i="3"/>
  <c r="L156" i="3"/>
  <c r="K156" i="3"/>
  <c r="J156" i="3"/>
  <c r="H68" i="2"/>
  <c r="M64" i="2"/>
  <c r="L64" i="2"/>
  <c r="K64" i="2"/>
  <c r="J64" i="2"/>
  <c r="I67" i="2"/>
  <c r="N64" i="2"/>
  <c r="M30" i="5"/>
  <c r="L30" i="5"/>
  <c r="K30" i="5"/>
  <c r="J30" i="5"/>
  <c r="I30" i="5"/>
  <c r="J175" i="3"/>
  <c r="I186" i="3"/>
  <c r="N175" i="3"/>
  <c r="M175" i="3"/>
  <c r="L175" i="3"/>
  <c r="K175" i="3"/>
  <c r="N157" i="3"/>
  <c r="L157" i="3"/>
  <c r="K157" i="3"/>
  <c r="M157" i="3"/>
  <c r="J157" i="3"/>
  <c r="L154" i="3"/>
  <c r="J154" i="3"/>
  <c r="N154" i="3"/>
  <c r="M154" i="3"/>
  <c r="K154" i="3"/>
  <c r="L158" i="3"/>
  <c r="J158" i="3"/>
  <c r="N158" i="3"/>
  <c r="M158" i="3"/>
  <c r="K158" i="3"/>
  <c r="L162" i="3"/>
  <c r="J162" i="3"/>
  <c r="N162" i="3"/>
  <c r="M162" i="3"/>
  <c r="K162" i="3"/>
  <c r="L166" i="3"/>
  <c r="J166" i="3"/>
  <c r="N166" i="3"/>
  <c r="M166" i="3"/>
  <c r="K166" i="3"/>
  <c r="L170" i="3"/>
  <c r="J170" i="3"/>
  <c r="N170" i="3"/>
  <c r="M170" i="3"/>
  <c r="K170" i="3"/>
  <c r="L174" i="3"/>
  <c r="J174" i="3"/>
  <c r="M174" i="3"/>
  <c r="K174" i="3"/>
  <c r="N174" i="3"/>
  <c r="I189" i="3"/>
  <c r="L178" i="3"/>
  <c r="J178" i="3"/>
  <c r="K178" i="3"/>
  <c r="N178" i="3"/>
  <c r="M178" i="3"/>
  <c r="N182" i="3"/>
  <c r="M182" i="3"/>
  <c r="L182" i="3"/>
  <c r="K182" i="3"/>
  <c r="J182" i="3"/>
  <c r="I193" i="3"/>
  <c r="L183" i="3"/>
  <c r="K183" i="3"/>
  <c r="J183" i="3"/>
  <c r="I194" i="3"/>
  <c r="N183" i="3"/>
  <c r="M183" i="3"/>
  <c r="I191" i="3"/>
  <c r="N180" i="3"/>
  <c r="M180" i="3"/>
  <c r="L180" i="3"/>
  <c r="K180" i="3"/>
  <c r="J180" i="3"/>
  <c r="J184" i="3"/>
  <c r="I195" i="3"/>
  <c r="N184" i="3"/>
  <c r="M184" i="3"/>
  <c r="K184" i="3"/>
  <c r="L184" i="3"/>
  <c r="M74" i="2"/>
  <c r="L74" i="2"/>
  <c r="K74" i="2"/>
  <c r="J74" i="2"/>
  <c r="N74" i="2"/>
  <c r="M33" i="5"/>
  <c r="L33" i="5"/>
  <c r="K33" i="5"/>
  <c r="J33" i="5"/>
  <c r="I33" i="5"/>
  <c r="N153" i="3"/>
  <c r="L153" i="3"/>
  <c r="K153" i="3"/>
  <c r="M153" i="3"/>
  <c r="J153" i="3"/>
  <c r="F68" i="2"/>
  <c r="H67" i="2"/>
  <c r="M22" i="5"/>
  <c r="L22" i="5"/>
  <c r="K22" i="5"/>
  <c r="J22" i="5"/>
  <c r="I22" i="5"/>
  <c r="N185" i="3"/>
  <c r="I196" i="3"/>
  <c r="M185" i="3"/>
  <c r="L185" i="3"/>
  <c r="K185" i="3"/>
  <c r="J185" i="3"/>
  <c r="G193" i="3"/>
  <c r="G191" i="3"/>
  <c r="I187" i="3"/>
  <c r="N176" i="3"/>
  <c r="M176" i="3"/>
  <c r="L176" i="3"/>
  <c r="K176" i="3"/>
  <c r="J176" i="3"/>
  <c r="J167" i="3"/>
  <c r="N167" i="3"/>
  <c r="M167" i="3"/>
  <c r="L167" i="3"/>
  <c r="K167" i="3"/>
  <c r="G186" i="3"/>
  <c r="G190" i="3"/>
  <c r="G194" i="3"/>
  <c r="G195" i="3"/>
  <c r="G192" i="3"/>
  <c r="G196" i="3"/>
  <c r="N73" i="2"/>
  <c r="M73" i="2"/>
  <c r="L73" i="2"/>
  <c r="K73" i="2"/>
  <c r="J73" i="2"/>
  <c r="E68" i="2"/>
  <c r="N63" i="2"/>
  <c r="M63" i="2"/>
  <c r="L63" i="2"/>
  <c r="K63" i="2"/>
  <c r="J63" i="2"/>
  <c r="N59" i="2"/>
  <c r="M59" i="2"/>
  <c r="L59" i="2"/>
  <c r="K59" i="2"/>
  <c r="J59" i="2"/>
  <c r="M25" i="5"/>
  <c r="L25" i="5"/>
  <c r="K25" i="5"/>
  <c r="J25" i="5"/>
  <c r="I25" i="5"/>
  <c r="N177" i="3"/>
  <c r="I188" i="3"/>
  <c r="L177" i="3"/>
  <c r="K177" i="3"/>
  <c r="M177" i="3"/>
  <c r="J177" i="3"/>
  <c r="N172" i="3"/>
  <c r="M172" i="3"/>
  <c r="L172" i="3"/>
  <c r="K172" i="3"/>
  <c r="J172" i="3"/>
  <c r="J163" i="3"/>
  <c r="N163" i="3"/>
  <c r="M163" i="3"/>
  <c r="L163" i="3"/>
  <c r="K163" i="3"/>
  <c r="F67" i="2"/>
  <c r="F43" i="2"/>
  <c r="H42" i="2"/>
  <c r="M21" i="2"/>
  <c r="L21" i="2"/>
  <c r="K21" i="2"/>
  <c r="J21" i="2"/>
  <c r="M66" i="2"/>
  <c r="L66" i="2"/>
  <c r="K66" i="2"/>
  <c r="J66" i="2"/>
  <c r="E67" i="2"/>
  <c r="N62" i="2"/>
  <c r="M62" i="2"/>
  <c r="L62" i="2"/>
  <c r="K62" i="2"/>
  <c r="J62" i="2"/>
  <c r="M20" i="2"/>
  <c r="L20" i="2"/>
  <c r="K20" i="2"/>
  <c r="J20" i="2"/>
  <c r="N10" i="2"/>
  <c r="M10" i="2"/>
  <c r="L10" i="2"/>
  <c r="K10" i="2"/>
  <c r="J10" i="2"/>
  <c r="N16" i="39"/>
  <c r="M16" i="39"/>
  <c r="L16" i="39"/>
  <c r="P16" i="39"/>
  <c r="T16" i="39"/>
  <c r="S16" i="39"/>
  <c r="R16" i="39"/>
  <c r="Q16" i="39"/>
  <c r="H16" i="39"/>
  <c r="J16" i="39"/>
  <c r="I16" i="39"/>
  <c r="O146" i="39"/>
  <c r="N146" i="39"/>
  <c r="M146" i="39"/>
  <c r="L146" i="39"/>
  <c r="M129" i="37"/>
  <c r="L129" i="37"/>
  <c r="O129" i="37"/>
  <c r="N129" i="37"/>
  <c r="K129" i="37"/>
  <c r="S11" i="37"/>
  <c r="P11" i="37"/>
  <c r="T11" i="37"/>
  <c r="R11" i="37"/>
  <c r="Q11" i="37"/>
  <c r="O11" i="37"/>
  <c r="I11" i="37"/>
  <c r="H11" i="37"/>
  <c r="G11" i="37"/>
  <c r="K11" i="37"/>
  <c r="L11" i="37"/>
  <c r="M11" i="37"/>
  <c r="L62" i="27"/>
  <c r="K62" i="27"/>
  <c r="J62" i="27"/>
  <c r="M62" i="27"/>
  <c r="I62" i="27"/>
  <c r="I146" i="27"/>
  <c r="M146" i="27"/>
  <c r="L146" i="27"/>
  <c r="K146" i="27"/>
  <c r="J146" i="27"/>
  <c r="J90" i="27"/>
  <c r="I90" i="27"/>
  <c r="M90" i="27"/>
  <c r="L90" i="27"/>
  <c r="K90" i="27"/>
  <c r="L118" i="27"/>
  <c r="K118" i="27"/>
  <c r="J118" i="27"/>
  <c r="M118" i="27"/>
  <c r="I118" i="27"/>
  <c r="M132" i="27"/>
  <c r="L132" i="27"/>
  <c r="K132" i="27"/>
  <c r="J132" i="27"/>
  <c r="I132" i="27"/>
  <c r="J160" i="27"/>
  <c r="M160" i="27"/>
  <c r="L160" i="27"/>
  <c r="K160" i="27"/>
  <c r="I160" i="27"/>
  <c r="L34" i="27"/>
  <c r="J34" i="27"/>
  <c r="I34" i="27"/>
  <c r="M34" i="27"/>
  <c r="K34" i="27"/>
  <c r="M48" i="27"/>
  <c r="K48" i="27"/>
  <c r="J48" i="27"/>
  <c r="I48" i="27"/>
  <c r="L48" i="27"/>
  <c r="M118" i="26"/>
  <c r="L118" i="26"/>
  <c r="K118" i="26"/>
  <c r="J118" i="26"/>
  <c r="I118" i="26"/>
  <c r="K20" i="27"/>
  <c r="M20" i="27"/>
  <c r="L20" i="27"/>
  <c r="J20" i="27"/>
  <c r="I20" i="27"/>
  <c r="I132" i="26"/>
  <c r="M132" i="26"/>
  <c r="L132" i="26"/>
  <c r="K132" i="26"/>
  <c r="J132" i="26"/>
  <c r="J146" i="26"/>
  <c r="I146" i="26"/>
  <c r="M146" i="26"/>
  <c r="L146" i="26"/>
  <c r="K146" i="26"/>
  <c r="J160" i="26"/>
  <c r="M160" i="26"/>
  <c r="L160" i="26"/>
  <c r="K160" i="26"/>
  <c r="I160" i="26"/>
  <c r="L62" i="26"/>
  <c r="K62" i="26"/>
  <c r="J62" i="26"/>
  <c r="I62" i="26"/>
  <c r="M62" i="26"/>
  <c r="K104" i="27"/>
  <c r="J104" i="27"/>
  <c r="I104" i="27"/>
  <c r="M104" i="27"/>
  <c r="L104" i="27"/>
  <c r="I76" i="27"/>
  <c r="M76" i="27"/>
  <c r="L76" i="27"/>
  <c r="K76" i="27"/>
  <c r="J76" i="27"/>
  <c r="M76" i="26"/>
  <c r="L76" i="26"/>
  <c r="K76" i="26"/>
  <c r="J76" i="26"/>
  <c r="I76" i="26"/>
  <c r="M90" i="26"/>
  <c r="L90" i="26"/>
  <c r="K90" i="26"/>
  <c r="J90" i="26"/>
  <c r="I90" i="26"/>
  <c r="K48" i="26"/>
  <c r="I48" i="26"/>
  <c r="M48" i="26"/>
  <c r="L48" i="26"/>
  <c r="J48" i="26"/>
  <c r="M34" i="26"/>
  <c r="L34" i="26"/>
  <c r="J34" i="26"/>
  <c r="I34" i="26"/>
  <c r="K34" i="26"/>
  <c r="M20" i="26"/>
  <c r="L20" i="26"/>
  <c r="K20" i="26"/>
  <c r="J20" i="26"/>
  <c r="I20" i="26"/>
  <c r="M104" i="26"/>
  <c r="L104" i="26"/>
  <c r="K104" i="26"/>
  <c r="J104" i="26"/>
  <c r="I104" i="26"/>
  <c r="I91" i="22"/>
  <c r="L91" i="22"/>
  <c r="K91" i="22"/>
  <c r="J91" i="22"/>
  <c r="M91" i="22"/>
  <c r="M35" i="22"/>
  <c r="L35" i="22"/>
  <c r="K35" i="22"/>
  <c r="J35" i="22"/>
  <c r="I35" i="22"/>
  <c r="I49" i="22"/>
  <c r="M49" i="22"/>
  <c r="L49" i="22"/>
  <c r="K49" i="22"/>
  <c r="J49" i="22"/>
  <c r="K161" i="22"/>
  <c r="I161" i="22"/>
  <c r="M161" i="22"/>
  <c r="L161" i="22"/>
  <c r="J161" i="22"/>
  <c r="J63" i="22"/>
  <c r="I63" i="22"/>
  <c r="M63" i="22"/>
  <c r="L63" i="22"/>
  <c r="K63" i="22"/>
  <c r="J21" i="22"/>
  <c r="I21" i="22"/>
  <c r="M21" i="22"/>
  <c r="L21" i="22"/>
  <c r="K21" i="22"/>
  <c r="M147" i="22"/>
  <c r="L147" i="22"/>
  <c r="K147" i="22"/>
  <c r="J147" i="22"/>
  <c r="I147" i="22"/>
  <c r="I77" i="22"/>
  <c r="M77" i="22"/>
  <c r="L77" i="22"/>
  <c r="K77" i="22"/>
  <c r="J77" i="22"/>
  <c r="M133" i="22"/>
  <c r="L133" i="22"/>
  <c r="K133" i="22"/>
  <c r="J133" i="22"/>
  <c r="I133" i="22"/>
  <c r="J162" i="21"/>
  <c r="I162" i="21"/>
  <c r="H162" i="21"/>
  <c r="J148" i="21"/>
  <c r="I148" i="21"/>
  <c r="H148" i="21"/>
  <c r="L119" i="22"/>
  <c r="K119" i="22"/>
  <c r="J119" i="22"/>
  <c r="M119" i="22"/>
  <c r="I119" i="22"/>
  <c r="K105" i="22"/>
  <c r="J105" i="22"/>
  <c r="I105" i="22"/>
  <c r="M105" i="22"/>
  <c r="L105" i="22"/>
  <c r="J120" i="21"/>
  <c r="I120" i="21"/>
  <c r="H120" i="21"/>
  <c r="J106" i="21"/>
  <c r="I106" i="21"/>
  <c r="H106" i="21"/>
  <c r="J78" i="21"/>
  <c r="I78" i="21"/>
  <c r="H78" i="21"/>
  <c r="S22" i="21"/>
  <c r="R22" i="21"/>
  <c r="T22" i="21"/>
  <c r="Y161" i="19"/>
  <c r="X161" i="19"/>
  <c r="R161" i="19"/>
  <c r="Q161" i="19"/>
  <c r="P161" i="19"/>
  <c r="I161" i="19"/>
  <c r="H161" i="19"/>
  <c r="J161" i="19"/>
  <c r="X149" i="19"/>
  <c r="Y149" i="19"/>
  <c r="P149" i="19"/>
  <c r="R149" i="19"/>
  <c r="Q149" i="19"/>
  <c r="H149" i="19"/>
  <c r="J149" i="19"/>
  <c r="I149" i="19"/>
  <c r="J134" i="21"/>
  <c r="I134" i="21"/>
  <c r="H134" i="21"/>
  <c r="J92" i="21"/>
  <c r="I92" i="21"/>
  <c r="H92" i="21"/>
  <c r="I36" i="21"/>
  <c r="H36" i="21"/>
  <c r="J36" i="21"/>
  <c r="I50" i="21"/>
  <c r="H50" i="21"/>
  <c r="J50" i="21"/>
  <c r="AA21" i="22"/>
  <c r="Z21" i="22"/>
  <c r="Y21" i="22"/>
  <c r="X21" i="22"/>
  <c r="W21" i="22"/>
  <c r="H121" i="19"/>
  <c r="J121" i="19"/>
  <c r="I121" i="19"/>
  <c r="X119" i="19"/>
  <c r="Y119" i="19"/>
  <c r="P135" i="19"/>
  <c r="R135" i="19"/>
  <c r="Q135" i="19"/>
  <c r="J93" i="19"/>
  <c r="I93" i="19"/>
  <c r="H93" i="19"/>
  <c r="I22" i="21"/>
  <c r="H22" i="21"/>
  <c r="J22" i="21"/>
  <c r="X147" i="19"/>
  <c r="Y147" i="19"/>
  <c r="H147" i="19"/>
  <c r="J147" i="19"/>
  <c r="I147" i="19"/>
  <c r="H133" i="19"/>
  <c r="J133" i="19"/>
  <c r="I133" i="19"/>
  <c r="P121" i="19"/>
  <c r="R121" i="19"/>
  <c r="Q121" i="19"/>
  <c r="H107" i="19"/>
  <c r="J107" i="19"/>
  <c r="I107" i="19"/>
  <c r="H105" i="19"/>
  <c r="J105" i="19"/>
  <c r="I105" i="19"/>
  <c r="R93" i="19"/>
  <c r="Q93" i="19"/>
  <c r="P93" i="19"/>
  <c r="J79" i="19"/>
  <c r="I79" i="19"/>
  <c r="H79" i="19"/>
  <c r="P105" i="19"/>
  <c r="R105" i="19"/>
  <c r="Q105" i="19"/>
  <c r="X93" i="19"/>
  <c r="Y93" i="19"/>
  <c r="J91" i="19"/>
  <c r="I91" i="19"/>
  <c r="H91" i="19"/>
  <c r="R79" i="19"/>
  <c r="P79" i="19"/>
  <c r="Q79" i="19"/>
  <c r="X135" i="19"/>
  <c r="Y135" i="19"/>
  <c r="P133" i="19"/>
  <c r="R133" i="19"/>
  <c r="Q133" i="19"/>
  <c r="X121" i="19"/>
  <c r="Y121" i="19"/>
  <c r="H119" i="19"/>
  <c r="J119" i="19"/>
  <c r="I119" i="19"/>
  <c r="P107" i="19"/>
  <c r="R107" i="19"/>
  <c r="Q107" i="19"/>
  <c r="X105" i="19"/>
  <c r="Y105" i="19"/>
  <c r="R91" i="19"/>
  <c r="Q91" i="19"/>
  <c r="P91" i="19"/>
  <c r="Y79" i="19"/>
  <c r="X79" i="19"/>
  <c r="Y91" i="19"/>
  <c r="X91" i="19"/>
  <c r="Y77" i="19"/>
  <c r="X77" i="19"/>
  <c r="R77" i="19"/>
  <c r="Q77" i="19"/>
  <c r="P77" i="19"/>
  <c r="J77" i="19"/>
  <c r="I77" i="19"/>
  <c r="H77" i="19"/>
  <c r="Y65" i="19"/>
  <c r="X65" i="19"/>
  <c r="R65" i="19"/>
  <c r="Q65" i="19"/>
  <c r="P65" i="19"/>
  <c r="J65" i="19"/>
  <c r="I65" i="19"/>
  <c r="H65" i="19"/>
  <c r="Y63" i="19"/>
  <c r="X63" i="19"/>
  <c r="R63" i="19"/>
  <c r="Q63" i="19"/>
  <c r="P63" i="19"/>
  <c r="J63" i="19"/>
  <c r="I63" i="19"/>
  <c r="H63" i="19"/>
  <c r="Y51" i="19"/>
  <c r="X51" i="19"/>
  <c r="R51" i="19"/>
  <c r="Q51" i="19"/>
  <c r="P51" i="19"/>
  <c r="J51" i="19"/>
  <c r="I51" i="19"/>
  <c r="H51" i="19"/>
  <c r="I64" i="21"/>
  <c r="H64" i="21"/>
  <c r="J64" i="21"/>
  <c r="P147" i="19"/>
  <c r="R147" i="19"/>
  <c r="Q147" i="19"/>
  <c r="H135" i="19"/>
  <c r="J135" i="19"/>
  <c r="I135" i="19"/>
  <c r="X133" i="19"/>
  <c r="Y133" i="19"/>
  <c r="P119" i="19"/>
  <c r="R119" i="19"/>
  <c r="Q119" i="19"/>
  <c r="X107" i="19"/>
  <c r="Y107" i="19"/>
  <c r="Y35" i="19"/>
  <c r="X35" i="19"/>
  <c r="R21" i="19"/>
  <c r="Q21" i="19"/>
  <c r="P21" i="19"/>
  <c r="Y9" i="19"/>
  <c r="X9" i="19"/>
  <c r="J160" i="18"/>
  <c r="I160" i="18"/>
  <c r="H160" i="18"/>
  <c r="R49" i="19"/>
  <c r="Q49" i="19"/>
  <c r="P49" i="19"/>
  <c r="Y37" i="19"/>
  <c r="X37" i="19"/>
  <c r="J35" i="19"/>
  <c r="I35" i="19"/>
  <c r="H35" i="19"/>
  <c r="R23" i="19"/>
  <c r="Q23" i="19"/>
  <c r="P23" i="19"/>
  <c r="J9" i="19"/>
  <c r="I9" i="19"/>
  <c r="H9" i="19"/>
  <c r="R160" i="18"/>
  <c r="Q160" i="18"/>
  <c r="P160" i="18"/>
  <c r="Y21" i="19"/>
  <c r="X21" i="19"/>
  <c r="Z160" i="18"/>
  <c r="Y160" i="18"/>
  <c r="X160" i="18"/>
  <c r="Z148" i="18"/>
  <c r="Y148" i="18"/>
  <c r="X148" i="18"/>
  <c r="R148" i="18"/>
  <c r="Q148" i="18"/>
  <c r="P148" i="18"/>
  <c r="J148" i="18"/>
  <c r="I148" i="18"/>
  <c r="H148" i="18"/>
  <c r="Z146" i="18"/>
  <c r="Y146" i="18"/>
  <c r="X146" i="18"/>
  <c r="R146" i="18"/>
  <c r="Q146" i="18"/>
  <c r="P146" i="18"/>
  <c r="J146" i="18"/>
  <c r="I146" i="18"/>
  <c r="H146" i="18"/>
  <c r="Z134" i="18"/>
  <c r="Y134" i="18"/>
  <c r="X134" i="18"/>
  <c r="R134" i="18"/>
  <c r="Q134" i="18"/>
  <c r="P134" i="18"/>
  <c r="J134" i="18"/>
  <c r="I134" i="18"/>
  <c r="H134" i="18"/>
  <c r="Z132" i="18"/>
  <c r="Y132" i="18"/>
  <c r="X132" i="18"/>
  <c r="R132" i="18"/>
  <c r="Q132" i="18"/>
  <c r="P132" i="18"/>
  <c r="J132" i="18"/>
  <c r="I132" i="18"/>
  <c r="H132" i="18"/>
  <c r="Z120" i="18"/>
  <c r="Y120" i="18"/>
  <c r="X120" i="18"/>
  <c r="R120" i="18"/>
  <c r="Q120" i="18"/>
  <c r="P120" i="18"/>
  <c r="J120" i="18"/>
  <c r="I120" i="18"/>
  <c r="H120" i="18"/>
  <c r="J37" i="19"/>
  <c r="I37" i="19"/>
  <c r="H37" i="19"/>
  <c r="Y49" i="19"/>
  <c r="X49" i="19"/>
  <c r="R35" i="19"/>
  <c r="Q35" i="19"/>
  <c r="P35" i="19"/>
  <c r="Y23" i="19"/>
  <c r="X23" i="19"/>
  <c r="J21" i="19"/>
  <c r="I21" i="19"/>
  <c r="H21" i="19"/>
  <c r="R9" i="19"/>
  <c r="Q9" i="19"/>
  <c r="P9" i="19"/>
  <c r="J49" i="19"/>
  <c r="I49" i="19"/>
  <c r="H49" i="19"/>
  <c r="R37" i="19"/>
  <c r="Q37" i="19"/>
  <c r="P37" i="19"/>
  <c r="J23" i="19"/>
  <c r="I23" i="19"/>
  <c r="H23" i="19"/>
  <c r="R118" i="18"/>
  <c r="Q118" i="18"/>
  <c r="P118" i="18"/>
  <c r="Z106" i="18"/>
  <c r="Y106" i="18"/>
  <c r="X106" i="18"/>
  <c r="J106" i="18"/>
  <c r="I106" i="18"/>
  <c r="H106" i="18"/>
  <c r="R104" i="18"/>
  <c r="Q104" i="18"/>
  <c r="P104" i="18"/>
  <c r="Z92" i="18"/>
  <c r="Y92" i="18"/>
  <c r="X92" i="18"/>
  <c r="J90" i="18"/>
  <c r="I90" i="18"/>
  <c r="H90" i="18"/>
  <c r="R78" i="18"/>
  <c r="Q78" i="18"/>
  <c r="P78" i="18"/>
  <c r="J64" i="18"/>
  <c r="I64" i="18"/>
  <c r="H64" i="18"/>
  <c r="J92" i="18"/>
  <c r="I92" i="18"/>
  <c r="H92" i="18"/>
  <c r="J76" i="18"/>
  <c r="H76" i="18"/>
  <c r="I76" i="18"/>
  <c r="R64" i="18"/>
  <c r="Q64" i="18"/>
  <c r="P64" i="18"/>
  <c r="Z118" i="18"/>
  <c r="Y118" i="18"/>
  <c r="X118" i="18"/>
  <c r="J118" i="18"/>
  <c r="I118" i="18"/>
  <c r="H118" i="18"/>
  <c r="R106" i="18"/>
  <c r="Q106" i="18"/>
  <c r="P106" i="18"/>
  <c r="Z104" i="18"/>
  <c r="Y104" i="18"/>
  <c r="X104" i="18"/>
  <c r="R90" i="18"/>
  <c r="Q90" i="18"/>
  <c r="P90" i="18"/>
  <c r="Z78" i="18"/>
  <c r="Y78" i="18"/>
  <c r="X78" i="18"/>
  <c r="R76" i="18"/>
  <c r="P76" i="18"/>
  <c r="Q76" i="18"/>
  <c r="Z64" i="18"/>
  <c r="X64" i="18"/>
  <c r="Y64" i="18"/>
  <c r="J62" i="18"/>
  <c r="I62" i="18"/>
  <c r="H62" i="18"/>
  <c r="Z76" i="18"/>
  <c r="Y76" i="18"/>
  <c r="X76" i="18"/>
  <c r="R62" i="18"/>
  <c r="Q62" i="18"/>
  <c r="P62" i="18"/>
  <c r="J104" i="18"/>
  <c r="I104" i="18"/>
  <c r="H104" i="18"/>
  <c r="R92" i="18"/>
  <c r="Q92" i="18"/>
  <c r="P92" i="18"/>
  <c r="J78" i="18"/>
  <c r="I78" i="18"/>
  <c r="H78" i="18"/>
  <c r="Z62" i="18"/>
  <c r="Y62" i="18"/>
  <c r="X62" i="18"/>
  <c r="Z90" i="18"/>
  <c r="Y90" i="18"/>
  <c r="X90" i="18"/>
  <c r="Z50" i="18"/>
  <c r="Y50" i="18"/>
  <c r="X50" i="18"/>
  <c r="R50" i="18"/>
  <c r="Q50" i="18"/>
  <c r="P50" i="18"/>
  <c r="J50" i="18"/>
  <c r="I50" i="18"/>
  <c r="H50" i="18"/>
  <c r="Z48" i="18"/>
  <c r="Y48" i="18"/>
  <c r="X48" i="18"/>
  <c r="R48" i="18"/>
  <c r="Q48" i="18"/>
  <c r="P48" i="18"/>
  <c r="J48" i="18"/>
  <c r="I48" i="18"/>
  <c r="H48" i="18"/>
  <c r="Z36" i="18"/>
  <c r="Y36" i="18"/>
  <c r="X36" i="18"/>
  <c r="R36" i="18"/>
  <c r="Q36" i="18"/>
  <c r="P36" i="18"/>
  <c r="J36" i="18"/>
  <c r="I36" i="18"/>
  <c r="H36" i="18"/>
  <c r="Z34" i="18"/>
  <c r="Y34" i="18"/>
  <c r="X34" i="18"/>
  <c r="R34" i="18"/>
  <c r="Q34" i="18"/>
  <c r="P34" i="18"/>
  <c r="J34" i="18"/>
  <c r="I34" i="18"/>
  <c r="H34" i="18"/>
  <c r="Z22" i="18"/>
  <c r="Y22" i="18"/>
  <c r="X22" i="18"/>
  <c r="R22" i="18"/>
  <c r="Q22" i="18"/>
  <c r="P22" i="18"/>
  <c r="J22" i="18"/>
  <c r="I22" i="18"/>
  <c r="H22" i="18"/>
  <c r="K37" i="17"/>
  <c r="J37" i="17"/>
  <c r="I37" i="17"/>
  <c r="M37" i="17"/>
  <c r="L37" i="17"/>
  <c r="M21" i="17"/>
  <c r="L21" i="17"/>
  <c r="K21" i="17"/>
  <c r="J21" i="17"/>
  <c r="I21" i="17"/>
  <c r="M105" i="16"/>
  <c r="L105" i="16"/>
  <c r="K105" i="16"/>
  <c r="J105" i="16"/>
  <c r="I105" i="16"/>
  <c r="K79" i="16"/>
  <c r="J79" i="16"/>
  <c r="I79" i="16"/>
  <c r="M79" i="16"/>
  <c r="L79" i="16"/>
  <c r="J20" i="18"/>
  <c r="I20" i="18"/>
  <c r="H20" i="18"/>
  <c r="R8" i="18"/>
  <c r="Q8" i="18"/>
  <c r="P8" i="18"/>
  <c r="I119" i="16"/>
  <c r="M119" i="16"/>
  <c r="L119" i="16"/>
  <c r="K119" i="16"/>
  <c r="J119" i="16"/>
  <c r="L93" i="16"/>
  <c r="K93" i="16"/>
  <c r="J93" i="16"/>
  <c r="I93" i="16"/>
  <c r="M93" i="16"/>
  <c r="M9" i="17"/>
  <c r="L9" i="17"/>
  <c r="K9" i="17"/>
  <c r="J9" i="17"/>
  <c r="I9" i="17"/>
  <c r="J133" i="16"/>
  <c r="I133" i="16"/>
  <c r="M133" i="16"/>
  <c r="L133" i="16"/>
  <c r="K133" i="16"/>
  <c r="M107" i="16"/>
  <c r="L107" i="16"/>
  <c r="K107" i="16"/>
  <c r="J107" i="16"/>
  <c r="I107" i="16"/>
  <c r="K147" i="16"/>
  <c r="J147" i="16"/>
  <c r="I147" i="16"/>
  <c r="M147" i="16"/>
  <c r="L147" i="16"/>
  <c r="M121" i="16"/>
  <c r="L121" i="16"/>
  <c r="K121" i="16"/>
  <c r="J121" i="16"/>
  <c r="I121" i="16"/>
  <c r="R20" i="18"/>
  <c r="Q20" i="18"/>
  <c r="P20" i="18"/>
  <c r="Z8" i="18"/>
  <c r="Y8" i="18"/>
  <c r="X8" i="18"/>
  <c r="L161" i="16"/>
  <c r="K161" i="16"/>
  <c r="J161" i="16"/>
  <c r="I161" i="16"/>
  <c r="M161" i="16"/>
  <c r="M135" i="16"/>
  <c r="L135" i="16"/>
  <c r="K135" i="16"/>
  <c r="J135" i="16"/>
  <c r="I135" i="16"/>
  <c r="M149" i="16"/>
  <c r="L149" i="16"/>
  <c r="K149" i="16"/>
  <c r="J149" i="16"/>
  <c r="I149" i="16"/>
  <c r="J8" i="18"/>
  <c r="I8" i="18"/>
  <c r="H8" i="18"/>
  <c r="M35" i="17"/>
  <c r="L35" i="17"/>
  <c r="K35" i="17"/>
  <c r="J35" i="17"/>
  <c r="I35" i="17"/>
  <c r="M77" i="16"/>
  <c r="L77" i="16"/>
  <c r="K77" i="16"/>
  <c r="J77" i="16"/>
  <c r="I77" i="16"/>
  <c r="Z20" i="18"/>
  <c r="Y20" i="18"/>
  <c r="X20" i="18"/>
  <c r="M49" i="17"/>
  <c r="L49" i="17"/>
  <c r="K49" i="17"/>
  <c r="J49" i="17"/>
  <c r="I49" i="17"/>
  <c r="J23" i="17"/>
  <c r="I23" i="17"/>
  <c r="M23" i="17"/>
  <c r="L23" i="17"/>
  <c r="K23" i="17"/>
  <c r="M91" i="16"/>
  <c r="L91" i="16"/>
  <c r="K91" i="16"/>
  <c r="J91" i="16"/>
  <c r="I91" i="16"/>
  <c r="J65" i="16"/>
  <c r="M65" i="16"/>
  <c r="L65" i="16"/>
  <c r="K65" i="16"/>
  <c r="I65" i="16"/>
  <c r="M35" i="16"/>
  <c r="L35" i="16"/>
  <c r="K35" i="16"/>
  <c r="J35" i="16"/>
  <c r="I35" i="16"/>
  <c r="M77" i="15"/>
  <c r="L77" i="15"/>
  <c r="K77" i="15"/>
  <c r="J77" i="15"/>
  <c r="I77" i="15"/>
  <c r="M49" i="16"/>
  <c r="L49" i="16"/>
  <c r="K49" i="16"/>
  <c r="J49" i="16"/>
  <c r="I49" i="16"/>
  <c r="L23" i="16"/>
  <c r="K23" i="16"/>
  <c r="J23" i="16"/>
  <c r="I23" i="16"/>
  <c r="M23" i="16"/>
  <c r="I91" i="15"/>
  <c r="M91" i="15"/>
  <c r="L91" i="15"/>
  <c r="K91" i="15"/>
  <c r="J91" i="15"/>
  <c r="H163" i="14"/>
  <c r="J163" i="14"/>
  <c r="I163" i="14"/>
  <c r="H149" i="14"/>
  <c r="J149" i="14"/>
  <c r="I149" i="14"/>
  <c r="H135" i="14"/>
  <c r="J135" i="14"/>
  <c r="I135" i="14"/>
  <c r="H121" i="14"/>
  <c r="J121" i="14"/>
  <c r="I121" i="14"/>
  <c r="H107" i="14"/>
  <c r="J107" i="14"/>
  <c r="I107" i="14"/>
  <c r="H93" i="14"/>
  <c r="J93" i="14"/>
  <c r="I93" i="14"/>
  <c r="H79" i="14"/>
  <c r="J79" i="14"/>
  <c r="I79" i="14"/>
  <c r="H65" i="14"/>
  <c r="J65" i="14"/>
  <c r="I65" i="14"/>
  <c r="H51" i="14"/>
  <c r="J51" i="14"/>
  <c r="I51" i="14"/>
  <c r="M37" i="16"/>
  <c r="L37" i="16"/>
  <c r="K37" i="16"/>
  <c r="J37" i="16"/>
  <c r="I37" i="16"/>
  <c r="J21" i="16"/>
  <c r="I21" i="16"/>
  <c r="M21" i="16"/>
  <c r="L21" i="16"/>
  <c r="K21" i="16"/>
  <c r="J105" i="15"/>
  <c r="I105" i="15"/>
  <c r="M105" i="15"/>
  <c r="L105" i="15"/>
  <c r="K105" i="15"/>
  <c r="K119" i="15"/>
  <c r="J119" i="15"/>
  <c r="I119" i="15"/>
  <c r="M119" i="15"/>
  <c r="L119" i="15"/>
  <c r="J63" i="16"/>
  <c r="I63" i="16"/>
  <c r="L63" i="16"/>
  <c r="K63" i="16"/>
  <c r="M63" i="16"/>
  <c r="J9" i="16"/>
  <c r="I9" i="16"/>
  <c r="M9" i="16"/>
  <c r="L9" i="16"/>
  <c r="K9" i="16"/>
  <c r="L133" i="15"/>
  <c r="K133" i="15"/>
  <c r="J133" i="15"/>
  <c r="I133" i="15"/>
  <c r="M133" i="15"/>
  <c r="M51" i="16"/>
  <c r="J51" i="16"/>
  <c r="L51" i="16"/>
  <c r="K51" i="16"/>
  <c r="I51" i="16"/>
  <c r="M147" i="15"/>
  <c r="L147" i="15"/>
  <c r="K147" i="15"/>
  <c r="J147" i="15"/>
  <c r="I147" i="15"/>
  <c r="M35" i="15"/>
  <c r="L35" i="15"/>
  <c r="K35" i="15"/>
  <c r="J35" i="15"/>
  <c r="I35" i="15"/>
  <c r="M161" i="15"/>
  <c r="L161" i="15"/>
  <c r="K161" i="15"/>
  <c r="J161" i="15"/>
  <c r="I161" i="15"/>
  <c r="M49" i="15"/>
  <c r="L49" i="15"/>
  <c r="K49" i="15"/>
  <c r="J49" i="15"/>
  <c r="I49" i="15"/>
  <c r="M63" i="15"/>
  <c r="L63" i="15"/>
  <c r="K63" i="15"/>
  <c r="J63" i="15"/>
  <c r="I63" i="15"/>
  <c r="M21" i="15"/>
  <c r="L21" i="15"/>
  <c r="K21" i="15"/>
  <c r="J21" i="15"/>
  <c r="I21" i="15"/>
  <c r="J104" i="13"/>
  <c r="L104" i="13"/>
  <c r="K104" i="13"/>
  <c r="I104" i="13"/>
  <c r="M104" i="13"/>
  <c r="M34" i="13"/>
  <c r="I34" i="13"/>
  <c r="L34" i="13"/>
  <c r="K34" i="13"/>
  <c r="J34" i="13"/>
  <c r="I90" i="13"/>
  <c r="K90" i="13"/>
  <c r="J90" i="13"/>
  <c r="M90" i="13"/>
  <c r="L90" i="13"/>
  <c r="S23" i="14"/>
  <c r="U23" i="14"/>
  <c r="T23" i="14"/>
  <c r="M146" i="13"/>
  <c r="L146" i="13"/>
  <c r="K146" i="13"/>
  <c r="J146" i="13"/>
  <c r="I146" i="13"/>
  <c r="L132" i="13"/>
  <c r="M132" i="13"/>
  <c r="K132" i="13"/>
  <c r="J132" i="13"/>
  <c r="I132" i="13"/>
  <c r="H37" i="14"/>
  <c r="J37" i="14"/>
  <c r="I37" i="14"/>
  <c r="H23" i="14"/>
  <c r="J23" i="14"/>
  <c r="I23" i="14"/>
  <c r="K118" i="13"/>
  <c r="M118" i="13"/>
  <c r="L118" i="13"/>
  <c r="J118" i="13"/>
  <c r="I118" i="13"/>
  <c r="K120" i="3"/>
  <c r="J120" i="3"/>
  <c r="M120" i="3"/>
  <c r="L120" i="3"/>
  <c r="L131" i="3"/>
  <c r="K131" i="3"/>
  <c r="J131" i="3"/>
  <c r="M131" i="3"/>
  <c r="L127" i="3"/>
  <c r="K127" i="3"/>
  <c r="M127" i="3"/>
  <c r="J127" i="3"/>
  <c r="M116" i="3"/>
  <c r="L116" i="3"/>
  <c r="K116" i="3"/>
  <c r="J116" i="3"/>
  <c r="M44" i="2"/>
  <c r="L44" i="2"/>
  <c r="K44" i="2"/>
  <c r="J44" i="2"/>
  <c r="L119" i="3"/>
  <c r="K119" i="3"/>
  <c r="M119" i="3"/>
  <c r="J119" i="3"/>
  <c r="K130" i="3"/>
  <c r="J130" i="3"/>
  <c r="M130" i="3"/>
  <c r="L130" i="3"/>
  <c r="M118" i="3"/>
  <c r="L118" i="3"/>
  <c r="K118" i="3"/>
  <c r="J118" i="3"/>
  <c r="J129" i="3"/>
  <c r="M129" i="3"/>
  <c r="L129" i="3"/>
  <c r="K129" i="3"/>
  <c r="K128" i="3"/>
  <c r="J128" i="3"/>
  <c r="M128" i="3"/>
  <c r="L128" i="3"/>
  <c r="M117" i="3"/>
  <c r="J117" i="3"/>
  <c r="L117" i="3"/>
  <c r="K117" i="3"/>
  <c r="M134" i="3"/>
  <c r="L134" i="3"/>
  <c r="K134" i="3"/>
  <c r="J134" i="3"/>
  <c r="J123" i="3"/>
  <c r="M123" i="3"/>
  <c r="L123" i="3"/>
  <c r="K123" i="3"/>
  <c r="M133" i="3"/>
  <c r="L133" i="3"/>
  <c r="K133" i="3"/>
  <c r="J133" i="3"/>
  <c r="M122" i="3"/>
  <c r="L122" i="3"/>
  <c r="K122" i="3"/>
  <c r="J122" i="3"/>
  <c r="M132" i="3"/>
  <c r="L132" i="3"/>
  <c r="K132" i="3"/>
  <c r="J132" i="3"/>
  <c r="J121" i="3"/>
  <c r="M121" i="3"/>
  <c r="L121" i="3"/>
  <c r="K121" i="3"/>
  <c r="M43" i="2"/>
  <c r="L43" i="2"/>
  <c r="K43" i="2"/>
  <c r="J43" i="2"/>
  <c r="M46" i="2"/>
  <c r="L46" i="2"/>
  <c r="K46" i="2"/>
  <c r="J46" i="2"/>
  <c r="M45" i="2"/>
  <c r="L45" i="2"/>
  <c r="K45" i="2"/>
  <c r="J45" i="2"/>
  <c r="J42" i="2"/>
  <c r="M42" i="2"/>
  <c r="L42" i="2"/>
  <c r="K42" i="2"/>
  <c r="K18" i="2"/>
  <c r="J18" i="2"/>
  <c r="M18" i="2"/>
  <c r="L18" i="2"/>
  <c r="M115" i="3"/>
  <c r="L115" i="3"/>
  <c r="K115" i="3"/>
  <c r="J115" i="3"/>
  <c r="M126" i="3"/>
  <c r="L126" i="3"/>
  <c r="K126" i="3"/>
  <c r="J126" i="3"/>
  <c r="M125" i="3"/>
  <c r="L125" i="3"/>
  <c r="K125" i="3"/>
  <c r="J125" i="3"/>
  <c r="M114" i="3"/>
  <c r="L114" i="3"/>
  <c r="K114" i="3"/>
  <c r="J114" i="3"/>
  <c r="K124" i="3"/>
  <c r="J124" i="3"/>
  <c r="M124" i="3"/>
  <c r="L124" i="3"/>
  <c r="J113" i="3"/>
  <c r="M113" i="3"/>
  <c r="L113" i="3"/>
  <c r="K113" i="3"/>
  <c r="K17" i="2"/>
  <c r="J17" i="2"/>
  <c r="M17" i="2"/>
  <c r="L17" i="2"/>
  <c r="AA18" i="16" l="1"/>
  <c r="AA20" i="17"/>
  <c r="K143" i="39"/>
  <c r="AA14" i="17"/>
  <c r="AA13" i="17"/>
  <c r="K141" i="39"/>
  <c r="AA16" i="17"/>
  <c r="AA19" i="17"/>
  <c r="K142" i="39"/>
  <c r="AA18" i="17"/>
  <c r="AA17" i="17"/>
  <c r="AA12" i="17"/>
  <c r="K137" i="39"/>
  <c r="K144" i="39"/>
  <c r="J87" i="33"/>
  <c r="L188" i="3"/>
  <c r="K188" i="3"/>
  <c r="J188" i="3"/>
  <c r="M188" i="3"/>
  <c r="M199" i="3"/>
  <c r="L199" i="3"/>
  <c r="K199" i="3"/>
  <c r="J199" i="3"/>
  <c r="M69" i="2"/>
  <c r="L69" i="2"/>
  <c r="K69" i="2"/>
  <c r="J69" i="2"/>
  <c r="M187" i="3"/>
  <c r="L187" i="3"/>
  <c r="K187" i="3"/>
  <c r="J187" i="3"/>
  <c r="J198" i="3"/>
  <c r="M198" i="3"/>
  <c r="K198" i="3"/>
  <c r="L198" i="3"/>
  <c r="L196" i="3"/>
  <c r="K196" i="3"/>
  <c r="J196" i="3"/>
  <c r="M196" i="3"/>
  <c r="M207" i="3"/>
  <c r="L207" i="3"/>
  <c r="K207" i="3"/>
  <c r="J207" i="3"/>
  <c r="M195" i="3"/>
  <c r="L195" i="3"/>
  <c r="K195" i="3"/>
  <c r="J195" i="3"/>
  <c r="J206" i="3"/>
  <c r="M206" i="3"/>
  <c r="L206" i="3"/>
  <c r="K206" i="3"/>
  <c r="M202" i="3"/>
  <c r="L202" i="3"/>
  <c r="K202" i="3"/>
  <c r="J202" i="3"/>
  <c r="M191" i="3"/>
  <c r="L191" i="3"/>
  <c r="J191" i="3"/>
  <c r="K191" i="3"/>
  <c r="M194" i="3"/>
  <c r="L194" i="3"/>
  <c r="K194" i="3"/>
  <c r="J194" i="3"/>
  <c r="K205" i="3"/>
  <c r="J205" i="3"/>
  <c r="L205" i="3"/>
  <c r="M205" i="3"/>
  <c r="M193" i="3"/>
  <c r="L193" i="3"/>
  <c r="K193" i="3"/>
  <c r="J193" i="3"/>
  <c r="L204" i="3"/>
  <c r="K204" i="3"/>
  <c r="J204" i="3"/>
  <c r="M204" i="3"/>
  <c r="M200" i="3"/>
  <c r="L200" i="3"/>
  <c r="K200" i="3"/>
  <c r="J200" i="3"/>
  <c r="K189" i="3"/>
  <c r="J189" i="3"/>
  <c r="M189" i="3"/>
  <c r="L189" i="3"/>
  <c r="M186" i="3"/>
  <c r="L186" i="3"/>
  <c r="K186" i="3"/>
  <c r="J186" i="3"/>
  <c r="K197" i="3"/>
  <c r="J197" i="3"/>
  <c r="M197" i="3"/>
  <c r="L197" i="3"/>
  <c r="M67" i="2"/>
  <c r="L67" i="2"/>
  <c r="K67" i="2"/>
  <c r="J67" i="2"/>
  <c r="L70" i="2"/>
  <c r="K70" i="2"/>
  <c r="J70" i="2"/>
  <c r="M70" i="2"/>
  <c r="M201" i="3"/>
  <c r="L201" i="3"/>
  <c r="K201" i="3"/>
  <c r="J201" i="3"/>
  <c r="J190" i="3"/>
  <c r="M190" i="3"/>
  <c r="L190" i="3"/>
  <c r="K190" i="3"/>
  <c r="N68" i="2"/>
  <c r="M68" i="2"/>
  <c r="L68" i="2"/>
  <c r="K68" i="2"/>
  <c r="J68" i="2"/>
  <c r="K71" i="2"/>
  <c r="J71" i="2"/>
  <c r="N71" i="2"/>
  <c r="M71" i="2"/>
  <c r="L71" i="2"/>
  <c r="M192" i="3"/>
  <c r="L192" i="3"/>
  <c r="K192" i="3"/>
  <c r="J192" i="3"/>
  <c r="M203" i="3"/>
  <c r="L203" i="3"/>
  <c r="K203" i="3"/>
  <c r="J203" i="3"/>
  <c r="H54" i="12"/>
  <c r="J54" i="12"/>
  <c r="I54" i="12"/>
  <c r="M54" i="12"/>
  <c r="L54" i="12"/>
  <c r="K54" i="12"/>
  <c r="H56" i="12"/>
  <c r="J56" i="12"/>
  <c r="I56" i="12"/>
  <c r="M56" i="12"/>
  <c r="L56" i="12"/>
  <c r="K56" i="12"/>
  <c r="L53" i="12"/>
  <c r="M53" i="12"/>
  <c r="J53" i="12"/>
  <c r="G57" i="12"/>
  <c r="I53" i="12"/>
  <c r="H53" i="12"/>
  <c r="K53" i="12"/>
  <c r="L55" i="12"/>
  <c r="M55" i="12"/>
  <c r="I55" i="12"/>
  <c r="H55" i="12"/>
  <c r="K55" i="12"/>
  <c r="J55" i="12"/>
  <c r="Z20" i="13"/>
  <c r="AA20" i="13"/>
  <c r="X20" i="13"/>
  <c r="W20" i="13"/>
  <c r="Y20" i="13"/>
  <c r="I20" i="13"/>
  <c r="J20" i="13"/>
  <c r="M20" i="13"/>
  <c r="L20" i="13"/>
  <c r="K20" i="13"/>
  <c r="I62" i="13"/>
  <c r="M62" i="13"/>
  <c r="L62" i="13"/>
  <c r="K62" i="13"/>
  <c r="J62" i="13"/>
  <c r="AA21" i="16"/>
  <c r="Z21" i="16"/>
  <c r="Y21" i="16"/>
  <c r="X21" i="16"/>
  <c r="W21" i="16"/>
  <c r="M48" i="13"/>
  <c r="L48" i="13"/>
  <c r="K48" i="13"/>
  <c r="J48" i="13"/>
  <c r="I48" i="13"/>
  <c r="M160" i="13"/>
  <c r="L160" i="13"/>
  <c r="K160" i="13"/>
  <c r="J160" i="13"/>
  <c r="I160" i="13"/>
  <c r="Z21" i="15"/>
  <c r="Y21" i="15"/>
  <c r="X21" i="15"/>
  <c r="W21" i="15"/>
  <c r="AA21" i="15"/>
  <c r="AA9" i="16"/>
  <c r="Z9" i="16"/>
  <c r="Y9" i="16"/>
  <c r="X9" i="16"/>
  <c r="W9" i="16"/>
  <c r="J76" i="13"/>
  <c r="I76" i="13"/>
  <c r="M76" i="13"/>
  <c r="L76" i="13"/>
  <c r="K76" i="13"/>
  <c r="AA9" i="17"/>
  <c r="Z9" i="17"/>
  <c r="Y9" i="17"/>
  <c r="X9" i="17"/>
  <c r="W9" i="17"/>
  <c r="J105" i="17"/>
  <c r="K105" i="17"/>
  <c r="I105" i="17"/>
  <c r="M105" i="17"/>
  <c r="L105" i="17"/>
  <c r="I107" i="17"/>
  <c r="M107" i="17"/>
  <c r="L107" i="17"/>
  <c r="K107" i="17"/>
  <c r="J107" i="17"/>
  <c r="M147" i="17"/>
  <c r="L147" i="17"/>
  <c r="K147" i="17"/>
  <c r="J147" i="17"/>
  <c r="I147" i="17"/>
  <c r="AA21" i="17"/>
  <c r="Z21" i="17"/>
  <c r="Y21" i="17"/>
  <c r="X21" i="17"/>
  <c r="W21" i="17"/>
  <c r="I91" i="17"/>
  <c r="M91" i="17"/>
  <c r="L91" i="17"/>
  <c r="K91" i="17"/>
  <c r="J91" i="17"/>
  <c r="M93" i="17"/>
  <c r="L93" i="17"/>
  <c r="K93" i="17"/>
  <c r="J93" i="17"/>
  <c r="I93" i="17"/>
  <c r="M161" i="17"/>
  <c r="L161" i="17"/>
  <c r="K161" i="17"/>
  <c r="J161" i="17"/>
  <c r="I161" i="17"/>
  <c r="L121" i="17"/>
  <c r="K121" i="17"/>
  <c r="J121" i="17"/>
  <c r="I121" i="17"/>
  <c r="M121" i="17"/>
  <c r="M65" i="17"/>
  <c r="L65" i="17"/>
  <c r="K65" i="17"/>
  <c r="J65" i="17"/>
  <c r="I65" i="17"/>
  <c r="K119" i="17"/>
  <c r="M119" i="17"/>
  <c r="L119" i="17"/>
  <c r="J119" i="17"/>
  <c r="I119" i="17"/>
  <c r="L133" i="17"/>
  <c r="K133" i="17"/>
  <c r="M133" i="17"/>
  <c r="J133" i="17"/>
  <c r="I133" i="17"/>
  <c r="L51" i="17"/>
  <c r="K51" i="17"/>
  <c r="J51" i="17"/>
  <c r="I51" i="17"/>
  <c r="M51" i="17"/>
  <c r="M77" i="17"/>
  <c r="L77" i="17"/>
  <c r="K77" i="17"/>
  <c r="J77" i="17"/>
  <c r="I77" i="17"/>
  <c r="M79" i="17"/>
  <c r="K79" i="17"/>
  <c r="J79" i="17"/>
  <c r="I79" i="17"/>
  <c r="L79" i="17"/>
  <c r="J149" i="17"/>
  <c r="I149" i="17"/>
  <c r="M149" i="17"/>
  <c r="L149" i="17"/>
  <c r="K149" i="17"/>
  <c r="M63" i="17"/>
  <c r="L63" i="17"/>
  <c r="K63" i="17"/>
  <c r="J63" i="17"/>
  <c r="I63" i="17"/>
  <c r="I135" i="17"/>
  <c r="M135" i="17"/>
  <c r="L135" i="17"/>
  <c r="K135" i="17"/>
  <c r="J135" i="17"/>
  <c r="M76" i="28"/>
  <c r="L76" i="28"/>
  <c r="K76" i="28"/>
  <c r="J76" i="28"/>
  <c r="I76" i="28"/>
  <c r="M160" i="28"/>
  <c r="L160" i="28"/>
  <c r="K160" i="28"/>
  <c r="J160" i="28"/>
  <c r="I160" i="28"/>
  <c r="K104" i="28"/>
  <c r="M104" i="28"/>
  <c r="L104" i="28"/>
  <c r="J104" i="28"/>
  <c r="I104" i="28"/>
  <c r="M146" i="28"/>
  <c r="L146" i="28"/>
  <c r="K146" i="28"/>
  <c r="J146" i="28"/>
  <c r="I146" i="28"/>
  <c r="M132" i="28"/>
  <c r="L132" i="28"/>
  <c r="K132" i="28"/>
  <c r="J132" i="28"/>
  <c r="I132" i="28"/>
  <c r="L118" i="28"/>
  <c r="K118" i="28"/>
  <c r="J118" i="28"/>
  <c r="I118" i="28"/>
  <c r="M118" i="28"/>
  <c r="K34" i="28"/>
  <c r="L34" i="28"/>
  <c r="J34" i="28"/>
  <c r="I34" i="28"/>
  <c r="M34" i="28"/>
  <c r="L48" i="28"/>
  <c r="K48" i="28"/>
  <c r="J48" i="28"/>
  <c r="I48" i="28"/>
  <c r="M48" i="28"/>
  <c r="J90" i="28"/>
  <c r="M90" i="28"/>
  <c r="L90" i="28"/>
  <c r="K90" i="28"/>
  <c r="I90" i="28"/>
  <c r="J20" i="28"/>
  <c r="K20" i="28"/>
  <c r="I20" i="28"/>
  <c r="M20" i="28"/>
  <c r="L20" i="28"/>
  <c r="M62" i="28"/>
  <c r="L62" i="28"/>
  <c r="K62" i="28"/>
  <c r="J62" i="28"/>
  <c r="I62" i="28"/>
  <c r="I129" i="37"/>
  <c r="H129" i="37"/>
  <c r="G129" i="37"/>
  <c r="G146" i="39"/>
  <c r="I146" i="39"/>
  <c r="H146" i="39"/>
  <c r="K146" i="39" s="1"/>
  <c r="L57" i="12" l="1"/>
  <c r="M57" i="12"/>
  <c r="H57" i="12"/>
  <c r="K57" i="12"/>
  <c r="J57" i="12"/>
  <c r="I57" i="12"/>
</calcChain>
</file>

<file path=xl/sharedStrings.xml><?xml version="1.0" encoding="utf-8"?>
<sst xmlns="http://schemas.openxmlformats.org/spreadsheetml/2006/main" count="5363" uniqueCount="310">
  <si>
    <t>Total</t>
  </si>
  <si>
    <t>Estadísticas alojados</t>
  </si>
  <si>
    <t>Comparativa Canarias e islas</t>
  </si>
  <si>
    <t>Plazas alojativas</t>
  </si>
  <si>
    <t>Plazas alojativas Tenerife y municipios</t>
  </si>
  <si>
    <t>Establecimientos alojativos Tenerife y municipios</t>
  </si>
  <si>
    <t>Series hitóricas</t>
  </si>
  <si>
    <t>Evolución plazas alojativas en Canarias según tipología y categoría del alojamiento</t>
  </si>
  <si>
    <t>Evolución plazas alojativas en Tenerife según tipología y categoría del alojamiento</t>
  </si>
  <si>
    <t>Evolución plazas alojativas en Gran Canaria según tipología y categoría del alojamiento</t>
  </si>
  <si>
    <t>Evolución plazas alojativas en Fuerteventura según tipología y categoría del alojamiento</t>
  </si>
  <si>
    <t>Evolución plazas alojativas en Lanzarote según tipología y categoría del alojamiento</t>
  </si>
  <si>
    <t>Evolución plazas alojativas según tipología y categoría del alojamiento - La Palma - La Gomera - El Hierro</t>
  </si>
  <si>
    <t>Cuota de plazas isla sobre total Canarias (hotel+apartamento)</t>
  </si>
  <si>
    <t>Cuota de plazas isla sobre total Canarias hotel y apartamento</t>
  </si>
  <si>
    <t>Estructura alojativa por isla</t>
  </si>
  <si>
    <t>Indicadores alojativos</t>
  </si>
  <si>
    <t>Resumen indicadores municipios Tenerife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</si>
  <si>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</si>
  <si>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</si>
  <si>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</si>
  <si>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</si>
  <si>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</si>
  <si>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</si>
  <si>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</si>
  <si>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</si>
  <si>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</si>
  <si>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</si>
  <si>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</si>
  <si>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</si>
  <si>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</si>
  <si>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</si>
  <si>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</si>
  <si>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</si>
  <si>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</si>
  <si>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</si>
  <si>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total</t>
  </si>
  <si>
    <t>hoteleros</t>
  </si>
  <si>
    <t>apartamentos</t>
  </si>
  <si>
    <t>Ocupación</t>
  </si>
  <si>
    <t>Plazas estimadas</t>
  </si>
  <si>
    <t>FUENTE: Encuestas Alojamientos Turísticos (ISTAC). ELABORACIÓN: Turismo de Tenerife.</t>
  </si>
  <si>
    <t>Plazas estimadas
a último mes</t>
  </si>
  <si>
    <t>Plazas estimadas
Promedio anual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</si>
  <si>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</si>
  <si>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</si>
  <si>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</si>
  <si>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</si>
  <si>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</si>
  <si>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</si>
  <si>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</si>
  <si>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</si>
  <si>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</si>
  <si>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</si>
  <si>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</si>
  <si>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</si>
  <si>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</si>
  <si>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</si>
  <si>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</si>
  <si>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</si>
  <si>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</si>
  <si>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</si>
  <si>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</si>
  <si>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</si>
  <si>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</si>
  <si>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</si>
  <si>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</si>
  <si>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</si>
  <si>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</si>
  <si>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</si>
  <si>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</si>
  <si>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</si>
  <si>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</si>
  <si>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</si>
  <si>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</si>
  <si>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</si>
  <si>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</si>
  <si>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</si>
  <si>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</si>
  <si>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</si>
  <si>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</si>
  <si>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</si>
  <si>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</si>
  <si>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</si>
  <si>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</si>
  <si>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</si>
  <si>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</si>
  <si>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</si>
  <si>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</si>
  <si>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</si>
  <si>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</si>
  <si>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</si>
  <si>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</si>
  <si>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</si>
  <si>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</si>
  <si>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</si>
  <si>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</si>
  <si>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</si>
  <si>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</si>
  <si>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</si>
  <si>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</si>
  <si>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</si>
  <si>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</si>
  <si>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</si>
  <si>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</si>
  <si>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</si>
  <si>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</si>
  <si>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</si>
  <si>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</si>
  <si>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</si>
  <si>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</si>
  <si>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</si>
  <si>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</si>
  <si>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</si>
  <si>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</si>
  <si>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</si>
  <si>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</si>
  <si>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</si>
  <si>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</si>
  <si>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</si>
  <si>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</si>
  <si>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</si>
  <si>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</si>
  <si>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</si>
  <si>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</si>
  <si>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</si>
  <si>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</si>
  <si>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</si>
  <si>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</si>
  <si>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</si>
  <si>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</si>
  <si>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</si>
  <si>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</si>
  <si>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</si>
  <si>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</si>
  <si>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</si>
  <si>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</si>
  <si>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</si>
  <si>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</si>
  <si>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</si>
  <si>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</si>
  <si>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</si>
  <si>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</si>
  <si>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</si>
  <si>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</si>
  <si>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</si>
  <si>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</si>
  <si>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</si>
  <si>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var 22/19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</si>
  <si>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</si>
  <si>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</si>
  <si>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</si>
  <si>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</si>
  <si>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</si>
  <si>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</si>
  <si>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</si>
  <si>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</si>
  <si>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</si>
  <si>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</si>
  <si>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</si>
  <si>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</si>
  <si>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</si>
  <si>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</si>
  <si>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</si>
  <si>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</si>
  <si>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</si>
  <si>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</si>
  <si>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</si>
  <si>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</si>
  <si>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</si>
  <si>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</si>
  <si>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</si>
  <si>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</si>
  <si>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</si>
  <si>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</si>
  <si>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</si>
  <si>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</si>
  <si>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</si>
  <si>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</si>
  <si>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</si>
  <si>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</si>
  <si>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</si>
  <si>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</si>
  <si>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</si>
  <si>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</si>
  <si>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</si>
  <si>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</si>
  <si>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</si>
  <si>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</si>
  <si>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</si>
  <si>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</si>
  <si>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penínsulares</t>
  </si>
  <si>
    <t>Hoteles</t>
  </si>
  <si>
    <t>Apartamentos</t>
  </si>
  <si>
    <t>Viajeros peninsulares entrados en los hoteles y apartamentos de Tenerife por tipología y categoría de alojamiento</t>
  </si>
  <si>
    <t>1 Estrella</t>
  </si>
  <si>
    <t>2 Estrellas</t>
  </si>
  <si>
    <t>3 Estrellas</t>
  </si>
  <si>
    <t>4 Estrellas</t>
  </si>
  <si>
    <t>5 Estrellas</t>
  </si>
  <si>
    <t xml:space="preserve">Observación: en 2022 no se publica desagregación por categorías
FUENTE: Desarrollo Económico, Cabildo Insular de Tenerife. ELABORACIÓN: Turismo de Tenerife. </t>
  </si>
  <si>
    <t>Distribución de viajeros peninsulares entrados en hoteles y apartamentos de Tenerife por municipio de alojamiento</t>
  </si>
  <si>
    <t>Viajeros peninsulares entrados en los hoteles y apartamentos de Tenerife por municipio de alojamiento</t>
  </si>
  <si>
    <t>Resto de municipios de Tenerife</t>
  </si>
  <si>
    <t>Total Península</t>
  </si>
  <si>
    <t>Canarios</t>
  </si>
  <si>
    <t>viajeros alojados</t>
  </si>
  <si>
    <t>Acumulado diciembre 2023</t>
  </si>
  <si>
    <t>Resumen indicadores Santa Cruz de Tenerife</t>
  </si>
  <si>
    <t>Evolución mensual de viajeros entrados en Santa Cruz de Tenerife según lugar de residencia</t>
  </si>
  <si>
    <t>Evolución mensual de viajeros entrados en Santa Cruz de Tenerife según categoría del establecimiento</t>
  </si>
  <si>
    <t>Evolución anual de viajeros entrados en Santa Cruz de Tenerife según categoría del establecimiento</t>
  </si>
  <si>
    <t>Viajeros españoles entrados en los hoteles y apartamentos de Santa Cruz de Tenerife según lugar de residencia - acumulado</t>
  </si>
  <si>
    <t>Viajeros peninsulares entrados en los hoteles y apartamentos de Santa Cruz de Tenerife por tipología y categoría de alojamiento - acumulado</t>
  </si>
  <si>
    <t>Evolución mensual de pernoctaciones en Santa Cruz de Tenerife según lugar de residencia</t>
  </si>
  <si>
    <t>Evolución mensual de pernoctaciones en Santa Cruz de Tenerife según categoría del establecimiento</t>
  </si>
  <si>
    <t>Evolución mensual de estancia media en Santa Cruz de Tenerife según lugar de residencia</t>
  </si>
  <si>
    <t>Evolución mensual de estancia media en Santa Cruz de Tenerife según categoría del establecimiento</t>
  </si>
  <si>
    <t>Evolución mensual de tasa de ocupación en Santa Cruz de Tenerife según categoría del establecimiento</t>
  </si>
  <si>
    <t>Resumen de indicadores turísticos de Tenerife-Santa Cruz de Tenerife</t>
  </si>
  <si>
    <t>diciembre 2019</t>
  </si>
  <si>
    <t>diciembre 2020</t>
  </si>
  <si>
    <t>diciembre 2021</t>
  </si>
  <si>
    <t>diciembre 2022</t>
  </si>
  <si>
    <t>diciembre 2023</t>
  </si>
  <si>
    <t>-</t>
  </si>
  <si>
    <t>acumulado a diciembre 2019</t>
  </si>
  <si>
    <t>acumulado a diciembre 2020</t>
  </si>
  <si>
    <t>acumulado a diciembre 2021</t>
  </si>
  <si>
    <t>acumulado a diciembre 2022</t>
  </si>
  <si>
    <t>acumulado a diciembre 2023</t>
  </si>
  <si>
    <t>Viajeros  entrados en los establecimientos alojativos de Santa Cruz de Tenerife 
(hotel + apartamento)</t>
  </si>
  <si>
    <t>Viajeros españoles entrados en los establecimientos alojativos de Santa Cruz de Tenerife 
(hotel + apartamento)</t>
  </si>
  <si>
    <t>Viajeros peninsulares entrados en los establecimientos alojativos de Santa Cruz de Tenerife 
(hotel + apartamento)</t>
  </si>
  <si>
    <t>Viajeros canarios entrados en los establecimientos alojativos de Santa Cruz de Tenerife 
(hotel + apartamento)</t>
  </si>
  <si>
    <t>Viajeros extranjeros entrados en los establecimientos alojativos de Santa Cruz de Tenerife 
(hotel + apartamento)</t>
  </si>
  <si>
    <t>Viajeros británicos entrados en los establecimientos alojativos de Santa Cruz de Tenerife 
(hotel + apartamento)</t>
  </si>
  <si>
    <t>Viajeros alemanes entrados en los establecimientos alojativos de Santa Cruz de Tenerife 
(hotel + apartamento)</t>
  </si>
  <si>
    <t>Viajeros franceses entrados en los establecimientos alojativos de Santa Cruz de Tenerife 
(hotel + apartamento)</t>
  </si>
  <si>
    <t>Viajeros belgas entrados en los establecimientos alojativos de Santa Cruz de Tenerife 
(hotel + apartamento)</t>
  </si>
  <si>
    <t>Viajeros holandeses entrados en los establecimientos alojativos de Santa Cruz de Tenerife 
(hotel + apartamento)</t>
  </si>
  <si>
    <t>Viajeros daneses entrados en los establecimientos alojativos de Santa Cruz de Tenerife 
(hotel + apartamento)</t>
  </si>
  <si>
    <t>Viajeros suecos entrados en los establecimientos alojativos de Santa Cruz de Tenerife 
(hotel + apartamento)</t>
  </si>
  <si>
    <t>var 20/19</t>
  </si>
  <si>
    <t>var 21/20</t>
  </si>
  <si>
    <t>var 23/19</t>
  </si>
  <si>
    <t>Viajeros entrados en los establecimientos alojativos de Santa Cruz de Tenerife 
(hotel + apartamento)</t>
  </si>
  <si>
    <t>Viajeros entrados en los hoteles de Santa Cruz de Tenerife</t>
  </si>
  <si>
    <t>Viajeros entrados en los hoteles de 4, 5 estrellas Santa Cruz de Tenerife</t>
  </si>
  <si>
    <t>Viajeros entrados en los hoteles de 1, 2, 3 estrellas Santa Cruz de Tenerife</t>
  </si>
  <si>
    <t>Evolución de viajeros entrados en los establecimientos alojativos de Santa Cruz de Tenerife 
(hotel + apartamento)</t>
  </si>
  <si>
    <t>Evolución de viajeros entrados en los hoteles de Santa Cruz de Tenerife</t>
  </si>
  <si>
    <t>Evolución de viajeros entrados en los hoteles de 4, 5 estrellas de Santa Cruz de Tenerife</t>
  </si>
  <si>
    <t>Viajeros entrados en los establecimientos alojativos de Santa Cruz de Tenerife según lugar de residencia (hotel + apartamento)</t>
  </si>
  <si>
    <t>acumulado diciembre 2018</t>
  </si>
  <si>
    <t>acumulado diciembre 2019</t>
  </si>
  <si>
    <t>acumulado diciembre 2020</t>
  </si>
  <si>
    <t>acumulado diciembre 2021</t>
  </si>
  <si>
    <t>acumulado diciembre 2022</t>
  </si>
  <si>
    <t>acumulado diciembre 2023</t>
  </si>
  <si>
    <t>Viajeros entrados en los hoteles de Santa Cruz de Tenerife según lugar de residencia (hotel + apartamento)</t>
  </si>
  <si>
    <t>Viajeros entrados en los apartamentos de Santa Cruz de Tenerife según lugar de residencia (hotel + apartamento)</t>
  </si>
  <si>
    <t>Viajeros alojados en los establecimientos alojativos de Santa Cruz de Tenerife según lugar de residencia (hotel + apartamento)</t>
  </si>
  <si>
    <t>Pernoctaciones realizadas por los turistas en los establecimientos alojativos de Santa Cruz de Tenerife (hotel + apartamento)</t>
  </si>
  <si>
    <t>var 19/18</t>
  </si>
  <si>
    <t>var 22/20</t>
  </si>
  <si>
    <t>Pernoctaciones realizadas por los turistas españoles en los establecimientos alojativos de Santa Cruz de Tenerife (hotel + apartamento)</t>
  </si>
  <si>
    <t>var 23/22</t>
  </si>
  <si>
    <t>Pernoctaciones realizadas por los procedentes de Península en los establecimientos alojativos de Santa Cruz de Tenerife (hotel + apartamento)</t>
  </si>
  <si>
    <t>Pernoctaciones realizadas por los procedentes de Canarias en los establecimientos alojativos de Santa Cruz de Tenerife (hotel + apartamento)</t>
  </si>
  <si>
    <t>Pernoctaciones realizadas por los procedentes de Total residentes en el extranjero en los establecimientos alojativos de Santa Cruz de Tenerife (hotel + apartamento)</t>
  </si>
  <si>
    <t>Pernoctaciones realizadas por los procedentes de Reino Unido en los establecimientos alojativos de Santa Cruz de Tenerife (hotel + apartamento)</t>
  </si>
  <si>
    <t>Pernoctaciones realizadas por los procedentes de Alemania en los establecimientos alojativos de Santa Cruz de Tenerife (hotel + apartamento)</t>
  </si>
  <si>
    <t>Pernoctaciones realizadas por los procedentes de Francia en los establecimientos alojativos de Santa Cruz de Tenerife (hotel + apartamento)</t>
  </si>
  <si>
    <t>Pernoctaciones realizadas por los procedentes de Bélgica en los establecimientos alojativos de Santa Cruz de Tenerife (hotel + apartamento)</t>
  </si>
  <si>
    <t>Pernoctaciones realizadas por los procedentes de Países Bajos en los establecimientos alojativos de Santa Cruz de Tenerife (hotel + apartamento)</t>
  </si>
  <si>
    <t>Pernoctaciones realizadas por los procedentes de Dinamarca en los establecimientos alojativos de Santa Cruz de Tenerife (hotel + apartamento)</t>
  </si>
  <si>
    <t>Pernoctaciones realizadas por los procedentes de Suecia en los establecimientos alojativos de Santa Cruz de Tenerife (hotel + apartamento)</t>
  </si>
  <si>
    <t>2020</t>
  </si>
  <si>
    <t>2021</t>
  </si>
  <si>
    <t>Pernoctaciones realizadas por los turistas en los hoteles de Santa Cruz de Tenerife</t>
  </si>
  <si>
    <t>Pernoctaciones realizadas por los turistas en los hoteles de 4 y 5 estrellas de Santa Cruz de Tenerife</t>
  </si>
  <si>
    <t>Pernoctaciones realizadas por los turistas en los hoteles de 1, 2, 3 estrellas de Santa Cruz de Tenerife</t>
  </si>
  <si>
    <t>diciembre 2018</t>
  </si>
  <si>
    <t>Estancia Media en los establecimientos alojativos de Santa Cruz de Tenerife
(hotel + apartamento)</t>
  </si>
  <si>
    <t>Estancia media de los viajeros españoles entrados en los establecimientos alojativos de Santa Cruz de Tenerife (hotel + apartamento)</t>
  </si>
  <si>
    <t>Estancia media de los viajeros peninsulares entrados en los establecimientos alojativos de Santa Cruz de Tenerife (hotel + apartamento)</t>
  </si>
  <si>
    <t>Estancia media de los viajeros canarios entrados en los establecimientos alojativos de Santa Cruz de Tenerife (hotel + apartamento)</t>
  </si>
  <si>
    <t>Estancia media de los viajeros extranjeros entrados en los establecimientos alojativos de Santa Cruz de Tenerife (hotel + apartamento)</t>
  </si>
  <si>
    <t>Estancia media de los viajeros británicos entrados en los establecimientos alojativos de Santa Cruz de Tenerife (hotel + apartamento)</t>
  </si>
  <si>
    <t>Estancia media de los viajeros alemanes entrados en los establecimientos alojativos de Santa Cruz de Tenerife (hotel + apartamento)</t>
  </si>
  <si>
    <t>Estancia media de los viajeros franceses entrados en los establecimientos alojativos de Santa Cruz de Tenerife (hotel + apartamento)</t>
  </si>
  <si>
    <t>Estancia media de los viajeros belgas entrados en los establecimientos alojativos de Santa Cruz de Tenerife (hotel + apartamento)</t>
  </si>
  <si>
    <t>Estancia media de los viajeros holandeses entrados en los establecimientos alojativos de Santa Cruz de Tenerife (hotel + apartamento)</t>
  </si>
  <si>
    <t>Estancia media de los viajeros daneses entrados en los establecimientos alojativos de Santa Cruz de Tenerife (hotel + apartamento)</t>
  </si>
  <si>
    <t>Estancia media de los viajeros suecos entrados en los establecimientos alojativos de Santa Cruz de Tenerife (hotel + apartamento)</t>
  </si>
  <si>
    <t>Estancia Media en los hoteles de Santa Cruz de Tenerife</t>
  </si>
  <si>
    <t>Estancia Media en los hoteles de 4, 5 estrellas de Santa Cruz de Tenerife</t>
  </si>
  <si>
    <t>Estancia Media en los hoteles de 1, 2, 3 Estrellas de Santa Cruz de Tenerife</t>
  </si>
  <si>
    <t>Estancia Media en los apartamentos de Santa Cruz de Tenerife</t>
  </si>
  <si>
    <t>Tasa de ocupación en los establecimientos alojativos de Santa Cruz de Tenerife
(hotel + apartamento)</t>
  </si>
  <si>
    <t>Tasa de ocupación en los hoteles de Santa Cruz de Tenerife</t>
  </si>
  <si>
    <t>Tasa de ocupación en los hoteles de 4, 5 Estrellas de Santa Cruz de Tenerife</t>
  </si>
  <si>
    <t>Tasa de ocupación en los hoteles de 1, 2, 3 Estrellas de Santa Cruz de Tenerife</t>
  </si>
  <si>
    <t>Distribución de viajeros españoles entrados en hoteles y apartamentos de Santa Cruz de Tenerife  por lugar de residencia</t>
  </si>
  <si>
    <t>Viajeros españoles entrados en los hoteles y apartamentos de Santa Cruz de Tenerife según lugar de residencia</t>
  </si>
  <si>
    <t>Viajeros peninsulares entrados en los hoteles y apartamentos de Santa Cruz de Tenerife por tipología y categoría de alojamiento</t>
  </si>
  <si>
    <t>Evolución de viajeros canarios entrados en los establecimientos alojativos de Santa Cruz de Tenerife
(hotel + apartamento)</t>
  </si>
  <si>
    <t>Evolución de viajeros canarios alojados en los establecimientos alojativos de Santa Cruz de Tenerife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</si>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</sst>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6" tint="0.79998168889431442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2" fillId="0" borderId="0">
      <alignment vertical="center"/>
    </xf>
  </cellStyleXfs>
  <cellXfs count="30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2" xfId="2" applyFont="1" applyFill="1" applyBorder="1" applyAlignment="1">
      <alignment horizontal="left" indent="1"/>
    </xf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7" fillId="0" borderId="0" xfId="2" applyAlignment="1">
      <alignment horizontal="left" indent="3"/>
    </xf>
    <xf numFmtId="0" fontId="10" fillId="0" borderId="0" xfId="2" applyFont="1" applyFill="1" applyAlignment="1">
      <alignment horizontal="left" indent="1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3" fillId="0" borderId="0" xfId="0" applyFont="1"/>
    <xf numFmtId="164" fontId="14" fillId="4" borderId="7" xfId="1" applyNumberFormat="1" applyFont="1" applyFill="1" applyBorder="1" applyAlignment="1">
      <alignment horizontal="right"/>
    </xf>
    <xf numFmtId="164" fontId="14" fillId="4" borderId="0" xfId="1" applyNumberFormat="1" applyFont="1" applyFill="1" applyAlignment="1">
      <alignment horizontal="right"/>
    </xf>
    <xf numFmtId="164" fontId="14" fillId="4" borderId="9" xfId="1" applyNumberFormat="1" applyFont="1" applyFill="1" applyBorder="1" applyAlignment="1">
      <alignment horizontal="right"/>
    </xf>
    <xf numFmtId="0" fontId="15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6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7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7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8" fillId="2" borderId="20" xfId="0" applyFont="1" applyFill="1" applyBorder="1"/>
    <xf numFmtId="3" fontId="18" fillId="2" borderId="21" xfId="0" applyNumberFormat="1" applyFont="1" applyFill="1" applyBorder="1" applyAlignment="1">
      <alignment horizontal="right"/>
    </xf>
    <xf numFmtId="164" fontId="18" fillId="2" borderId="21" xfId="0" applyNumberFormat="1" applyFont="1" applyFill="1" applyBorder="1" applyAlignment="1">
      <alignment horizontal="right"/>
    </xf>
    <xf numFmtId="0" fontId="19" fillId="0" borderId="20" xfId="0" applyFont="1" applyBorder="1" applyAlignment="1">
      <alignment horizontal="left" indent="1"/>
    </xf>
    <xf numFmtId="3" fontId="19" fillId="0" borderId="20" xfId="0" applyNumberFormat="1" applyFont="1" applyBorder="1" applyAlignment="1">
      <alignment horizontal="right"/>
    </xf>
    <xf numFmtId="164" fontId="19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8" fillId="2" borderId="20" xfId="0" applyNumberFormat="1" applyFont="1" applyFill="1" applyBorder="1" applyAlignment="1">
      <alignment horizontal="right"/>
    </xf>
    <xf numFmtId="164" fontId="18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2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20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6" fillId="3" borderId="25" xfId="0" applyFont="1" applyFill="1" applyBorder="1" applyAlignment="1">
      <alignment horizontal="center" vertical="center" wrapText="1"/>
    </xf>
    <xf numFmtId="3" fontId="16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6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3" fillId="0" borderId="35" xfId="4" applyNumberFormat="1" applyFont="1" applyBorder="1" applyAlignment="1" applyProtection="1">
      <alignment horizontal="center" vertical="center" wrapText="1"/>
      <protection hidden="1"/>
    </xf>
    <xf numFmtId="3" fontId="23" fillId="0" borderId="36" xfId="1" applyNumberFormat="1" applyFont="1" applyBorder="1" applyAlignment="1" applyProtection="1">
      <alignment vertical="center"/>
      <protection hidden="1"/>
    </xf>
    <xf numFmtId="164" fontId="23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20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5" fillId="5" borderId="16" xfId="0" applyFont="1" applyFill="1" applyBorder="1" applyAlignment="1">
      <alignment horizontal="center" vertical="center" wrapText="1"/>
    </xf>
    <xf numFmtId="0" fontId="12" fillId="0" borderId="0" xfId="0" applyFont="1"/>
    <xf numFmtId="0" fontId="24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3" fillId="2" borderId="0" xfId="0" applyFont="1" applyFill="1"/>
    <xf numFmtId="3" fontId="25" fillId="2" borderId="0" xfId="0" applyNumberFormat="1" applyFont="1" applyFill="1" applyAlignment="1">
      <alignment horizontal="right"/>
    </xf>
    <xf numFmtId="164" fontId="25" fillId="2" borderId="0" xfId="0" applyNumberFormat="1" applyFont="1" applyFill="1" applyAlignment="1">
      <alignment horizontal="right"/>
    </xf>
    <xf numFmtId="164" fontId="25" fillId="2" borderId="40" xfId="0" applyNumberFormat="1" applyFont="1" applyFill="1" applyBorder="1" applyAlignment="1">
      <alignment horizontal="right"/>
    </xf>
    <xf numFmtId="0" fontId="25" fillId="0" borderId="41" xfId="0" applyFont="1" applyBorder="1" applyAlignment="1">
      <alignment horizontal="left" indent="1"/>
    </xf>
    <xf numFmtId="3" fontId="25" fillId="0" borderId="41" xfId="0" applyNumberFormat="1" applyFont="1" applyBorder="1" applyAlignment="1">
      <alignment horizontal="right"/>
    </xf>
    <xf numFmtId="164" fontId="25" fillId="0" borderId="41" xfId="0" applyNumberFormat="1" applyFont="1" applyBorder="1" applyAlignment="1">
      <alignment horizontal="right"/>
    </xf>
    <xf numFmtId="0" fontId="25" fillId="0" borderId="0" xfId="0" applyFont="1" applyAlignment="1">
      <alignment horizontal="left" indent="1"/>
    </xf>
    <xf numFmtId="3" fontId="25" fillId="0" borderId="0" xfId="0" applyNumberFormat="1" applyFont="1" applyAlignment="1">
      <alignment horizontal="right"/>
    </xf>
    <xf numFmtId="164" fontId="25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6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8" fillId="2" borderId="6" xfId="0" applyFont="1" applyFill="1" applyBorder="1"/>
    <xf numFmtId="3" fontId="18" fillId="2" borderId="7" xfId="0" applyNumberFormat="1" applyFont="1" applyFill="1" applyBorder="1" applyAlignment="1">
      <alignment horizontal="right"/>
    </xf>
    <xf numFmtId="164" fontId="18" fillId="2" borderId="7" xfId="0" applyNumberFormat="1" applyFont="1" applyFill="1" applyBorder="1" applyAlignment="1">
      <alignment horizontal="right"/>
    </xf>
    <xf numFmtId="0" fontId="18" fillId="2" borderId="8" xfId="0" applyFont="1" applyFill="1" applyBorder="1"/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0" fontId="19" fillId="0" borderId="8" xfId="0" applyFont="1" applyBorder="1"/>
    <xf numFmtId="3" fontId="19" fillId="0" borderId="48" xfId="0" applyNumberFormat="1" applyFont="1" applyBorder="1" applyAlignment="1">
      <alignment horizontal="right"/>
    </xf>
    <xf numFmtId="164" fontId="19" fillId="0" borderId="49" xfId="0" applyNumberFormat="1" applyFont="1" applyBorder="1" applyAlignment="1">
      <alignment horizontal="right"/>
    </xf>
    <xf numFmtId="164" fontId="19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3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8" fillId="2" borderId="0" xfId="0" applyNumberFormat="1" applyFont="1" applyFill="1" applyAlignment="1">
      <alignment horizontal="right"/>
    </xf>
    <xf numFmtId="164" fontId="18" fillId="2" borderId="0" xfId="0" applyNumberFormat="1" applyFont="1" applyFill="1" applyAlignment="1">
      <alignment horizontal="right"/>
    </xf>
    <xf numFmtId="3" fontId="18" fillId="0" borderId="56" xfId="0" applyNumberFormat="1" applyFont="1" applyBorder="1" applyAlignment="1">
      <alignment horizontal="right"/>
    </xf>
    <xf numFmtId="164" fontId="18" fillId="0" borderId="57" xfId="0" applyNumberFormat="1" applyFont="1" applyBorder="1" applyAlignment="1">
      <alignment horizontal="right"/>
    </xf>
    <xf numFmtId="0" fontId="19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6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3" fillId="0" borderId="36" xfId="1" applyNumberFormat="1" applyFont="1" applyBorder="1" applyAlignment="1" applyProtection="1">
      <alignment vertical="center"/>
      <protection hidden="1"/>
    </xf>
    <xf numFmtId="2" fontId="23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7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3" fillId="0" borderId="36" xfId="1" applyNumberFormat="1" applyFont="1" applyBorder="1" applyAlignment="1" applyProtection="1">
      <alignment vertical="center"/>
      <protection hidden="1"/>
    </xf>
    <xf numFmtId="164" fontId="12" fillId="0" borderId="24" xfId="0" applyNumberFormat="1" applyFont="1" applyBorder="1"/>
    <xf numFmtId="164" fontId="0" fillId="0" borderId="0" xfId="0" applyNumberFormat="1"/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8" fillId="2" borderId="7" xfId="0" applyFont="1" applyFill="1" applyBorder="1"/>
    <xf numFmtId="165" fontId="25" fillId="2" borderId="61" xfId="1" applyNumberFormat="1" applyFont="1" applyFill="1" applyBorder="1" applyAlignment="1">
      <alignment horizontal="right"/>
    </xf>
    <xf numFmtId="165" fontId="25" fillId="2" borderId="0" xfId="0" applyNumberFormat="1" applyFont="1" applyFill="1" applyAlignment="1">
      <alignment horizontal="right"/>
    </xf>
    <xf numFmtId="165" fontId="25" fillId="2" borderId="0" xfId="1" applyNumberFormat="1" applyFont="1" applyFill="1" applyBorder="1" applyAlignment="1">
      <alignment horizontal="right"/>
    </xf>
    <xf numFmtId="165" fontId="25" fillId="2" borderId="40" xfId="1" applyNumberFormat="1" applyFont="1" applyFill="1" applyBorder="1" applyAlignment="1">
      <alignment horizontal="right"/>
    </xf>
    <xf numFmtId="164" fontId="25" fillId="2" borderId="0" xfId="1" applyNumberFormat="1" applyFont="1" applyFill="1" applyBorder="1" applyAlignment="1">
      <alignment horizontal="right"/>
    </xf>
    <xf numFmtId="3" fontId="25" fillId="2" borderId="61" xfId="0" applyNumberFormat="1" applyFont="1" applyFill="1" applyBorder="1" applyAlignment="1">
      <alignment horizontal="right"/>
    </xf>
    <xf numFmtId="166" fontId="25" fillId="2" borderId="61" xfId="1" applyNumberFormat="1" applyFont="1" applyFill="1" applyBorder="1" applyAlignment="1">
      <alignment horizontal="right"/>
    </xf>
    <xf numFmtId="166" fontId="25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8" fillId="4" borderId="11" xfId="0" applyFont="1" applyFill="1" applyBorder="1"/>
    <xf numFmtId="3" fontId="23" fillId="4" borderId="11" xfId="0" applyNumberFormat="1" applyFont="1" applyFill="1" applyBorder="1" applyAlignment="1">
      <alignment horizontal="right" vertical="center" wrapText="1"/>
    </xf>
    <xf numFmtId="164" fontId="23" fillId="4" borderId="11" xfId="1" applyNumberFormat="1" applyFont="1" applyFill="1" applyBorder="1" applyAlignment="1">
      <alignment horizontal="right" vertical="center" wrapText="1"/>
    </xf>
    <xf numFmtId="0" fontId="25" fillId="0" borderId="11" xfId="0" applyFont="1" applyBorder="1"/>
    <xf numFmtId="3" fontId="19" fillId="0" borderId="11" xfId="0" applyNumberFormat="1" applyFont="1" applyBorder="1" applyAlignment="1">
      <alignment horizontal="right" vertical="center" wrapText="1"/>
    </xf>
    <xf numFmtId="164" fontId="19" fillId="0" borderId="11" xfId="1" applyNumberFormat="1" applyFont="1" applyBorder="1" applyAlignment="1">
      <alignment horizontal="right" vertical="center" wrapText="1"/>
    </xf>
    <xf numFmtId="0" fontId="16" fillId="0" borderId="7" xfId="0" applyFont="1" applyBorder="1"/>
    <xf numFmtId="3" fontId="16" fillId="0" borderId="0" xfId="0" applyNumberFormat="1" applyFont="1"/>
    <xf numFmtId="164" fontId="16" fillId="4" borderId="7" xfId="1" applyNumberFormat="1" applyFont="1" applyFill="1" applyBorder="1"/>
    <xf numFmtId="3" fontId="16" fillId="4" borderId="7" xfId="0" applyNumberFormat="1" applyFont="1" applyFill="1" applyBorder="1"/>
    <xf numFmtId="164" fontId="16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3" fillId="4" borderId="0" xfId="0" applyNumberFormat="1" applyFont="1" applyFill="1" applyAlignment="1">
      <alignment horizontal="right" vertical="center" wrapText="1"/>
    </xf>
    <xf numFmtId="3" fontId="19" fillId="0" borderId="0" xfId="0" applyNumberFormat="1" applyFont="1" applyAlignment="1">
      <alignment horizontal="right" vertical="center" wrapText="1"/>
    </xf>
    <xf numFmtId="0" fontId="16" fillId="0" borderId="0" xfId="0" applyFont="1"/>
    <xf numFmtId="3" fontId="16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3" fillId="4" borderId="63" xfId="0" applyNumberFormat="1" applyFont="1" applyFill="1" applyBorder="1" applyAlignment="1">
      <alignment horizontal="right" vertical="center" wrapText="1"/>
    </xf>
    <xf numFmtId="164" fontId="23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6" fillId="0" borderId="8" xfId="1" applyNumberFormat="1" applyFont="1" applyBorder="1"/>
    <xf numFmtId="164" fontId="16" fillId="4" borderId="8" xfId="1" applyNumberFormat="1" applyFont="1" applyFill="1" applyBorder="1"/>
    <xf numFmtId="3" fontId="16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164" fontId="5" fillId="4" borderId="8" xfId="1" applyNumberFormat="1" applyFont="1" applyFill="1" applyBorder="1"/>
    <xf numFmtId="3" fontId="5" fillId="4" borderId="8" xfId="0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6" fillId="4" borderId="8" xfId="1" applyNumberFormat="1" applyFont="1" applyFill="1" applyBorder="1" applyAlignment="1">
      <alignment horizontal="right"/>
    </xf>
    <xf numFmtId="3" fontId="5" fillId="4" borderId="8" xfId="1" applyNumberFormat="1" applyFont="1" applyFill="1" applyBorder="1"/>
    <xf numFmtId="3" fontId="16" fillId="4" borderId="8" xfId="1" applyNumberFormat="1" applyFont="1" applyFill="1" applyBorder="1"/>
    <xf numFmtId="0" fontId="6" fillId="0" borderId="3" xfId="0" applyFont="1" applyBorder="1" applyAlignment="1">
      <alignment horizontal="left" vertical="center" wrapText="1" readingOrder="1"/>
    </xf>
    <xf numFmtId="0" fontId="11" fillId="4" borderId="6" xfId="0" applyFont="1" applyFill="1" applyBorder="1" applyAlignment="1">
      <alignment horizontal="center" vertical="center" textRotation="90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11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7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1" fillId="3" borderId="25" xfId="0" applyNumberFormat="1" applyFont="1" applyFill="1" applyBorder="1" applyAlignment="1">
      <alignment horizontal="center" vertical="center" readingOrder="1"/>
    </xf>
    <xf numFmtId="3" fontId="21" fillId="3" borderId="26" xfId="0" applyNumberFormat="1" applyFont="1" applyFill="1" applyBorder="1" applyAlignment="1">
      <alignment horizontal="center" vertical="center" readingOrder="1"/>
    </xf>
    <xf numFmtId="3" fontId="21" fillId="3" borderId="27" xfId="0" applyNumberFormat="1" applyFont="1" applyFill="1" applyBorder="1" applyAlignment="1">
      <alignment horizontal="center" vertical="center" readingOrder="1"/>
    </xf>
    <xf numFmtId="0" fontId="16" fillId="3" borderId="25" xfId="0" applyFont="1" applyFill="1" applyBorder="1" applyAlignment="1">
      <alignment horizontal="center" vertical="center" wrapText="1"/>
    </xf>
    <xf numFmtId="0" fontId="16" fillId="3" borderId="28" xfId="0" applyFont="1" applyFill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vertical="center" wrapText="1"/>
    </xf>
    <xf numFmtId="0" fontId="16" fillId="3" borderId="26" xfId="0" applyFont="1" applyFill="1" applyBorder="1" applyAlignment="1">
      <alignment horizontal="center" vertical="center" wrapText="1"/>
    </xf>
    <xf numFmtId="0" fontId="16" fillId="3" borderId="27" xfId="0" applyFont="1" applyFill="1" applyBorder="1" applyAlignment="1">
      <alignment horizontal="center" vertical="center" wrapText="1"/>
    </xf>
    <xf numFmtId="0" fontId="9" fillId="3" borderId="42" xfId="0" applyFont="1" applyFill="1" applyBorder="1" applyAlignment="1">
      <alignment horizontal="center"/>
    </xf>
    <xf numFmtId="0" fontId="9" fillId="3" borderId="43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0" fontId="9" fillId="3" borderId="53" xfId="0" applyFont="1" applyFill="1" applyBorder="1" applyAlignment="1">
      <alignment horizontal="center"/>
    </xf>
    <xf numFmtId="2" fontId="21" fillId="3" borderId="25" xfId="0" applyNumberFormat="1" applyFont="1" applyFill="1" applyBorder="1" applyAlignment="1">
      <alignment horizontal="center" vertical="center" readingOrder="1"/>
    </xf>
    <xf numFmtId="2" fontId="21" fillId="3" borderId="26" xfId="0" applyNumberFormat="1" applyFont="1" applyFill="1" applyBorder="1" applyAlignment="1">
      <alignment horizontal="center" vertical="center" readingOrder="1"/>
    </xf>
    <xf numFmtId="2" fontId="21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 vertical="top" wrapText="1"/>
    </xf>
    <xf numFmtId="0" fontId="17" fillId="0" borderId="0" xfId="0" applyFont="1" applyAlignment="1">
      <alignment horizontal="left" wrapText="1"/>
    </xf>
    <xf numFmtId="0" fontId="12" fillId="0" borderId="24" xfId="0" applyFont="1" applyBorder="1" applyAlignment="1">
      <alignment horizontal="left"/>
    </xf>
    <xf numFmtId="0" fontId="12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22F828EA-493E-42B0-9351-287A1A94B32D}"/>
    <cellStyle name="Normal 2 6" xfId="3" xr:uid="{7E7DDF39-C10C-4522-8B50-7E06E573C632}"/>
    <cellStyle name="Porcentaje" xfId="1" builtinId="5"/>
  </cellStyles>
  <dxfs count="0"/>
  <tableStyles count="1" defaultTableStyle="TableStyleMedium2" defaultPivotStyle="PivotStyleLight16">
    <tableStyle name="Invisible" pivot="0" table="0" count="0" xr9:uid="{D9D57217-A8A8-4779-BC0F-AF9E1EC457F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5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7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11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5.xml"/><Relationship Id="rId1" Type="http://schemas.microsoft.com/office/2011/relationships/chartStyle" Target="style65.xml"/><Relationship Id="rId4" Type="http://schemas.openxmlformats.org/officeDocument/2006/relationships/chartUserShapes" Target="../drawings/drawing11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D0-4720-965D-8CA0090E409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D0-4720-965D-8CA0090E4099}"/>
            </c:ext>
          </c:extLst>
        </c:ser>
        <c:ser>
          <c:idx val="5"/>
          <c:order val="1"/>
          <c:tx>
            <c:strRef>
              <c:f>'Viajeros entr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D0-4720-965D-8CA0090E4099}"/>
              </c:ext>
            </c:extLst>
          </c:dPt>
          <c:val>
            <c:numRef>
              <c:f>'Viajeros entr evol mensu TF'!$G$9:$G$21</c:f>
              <c:numCache>
                <c:formatCode>#,##0</c:formatCode>
                <c:ptCount val="13"/>
                <c:pt idx="0">
                  <c:v>4767</c:v>
                </c:pt>
                <c:pt idx="1">
                  <c:v>8041</c:v>
                </c:pt>
                <c:pt idx="2">
                  <c:v>10312</c:v>
                </c:pt>
                <c:pt idx="3">
                  <c:v>9597</c:v>
                </c:pt>
                <c:pt idx="4">
                  <c:v>12545</c:v>
                </c:pt>
                <c:pt idx="5">
                  <c:v>13541</c:v>
                </c:pt>
                <c:pt idx="6">
                  <c:v>14398</c:v>
                </c:pt>
                <c:pt idx="7">
                  <c:v>13925</c:v>
                </c:pt>
                <c:pt idx="8">
                  <c:v>16473</c:v>
                </c:pt>
                <c:pt idx="9">
                  <c:v>19721</c:v>
                </c:pt>
                <c:pt idx="10">
                  <c:v>22740</c:v>
                </c:pt>
                <c:pt idx="11">
                  <c:v>18198</c:v>
                </c:pt>
                <c:pt idx="12">
                  <c:v>164258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D0-4720-965D-8CA0090E4099}"/>
            </c:ext>
          </c:extLst>
        </c:ser>
        <c:ser>
          <c:idx val="0"/>
          <c:order val="2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D0-4720-965D-8CA0090E409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D0-4720-965D-8CA0090E4099}"/>
            </c:ext>
          </c:extLst>
        </c:ser>
        <c:ser>
          <c:idx val="1"/>
          <c:order val="3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D0-4720-965D-8CA0090E40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D0-4720-965D-8CA0090E409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D0-4720-965D-8CA0090E4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D0-4720-965D-8CA0090E40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D0-4720-965D-8CA0090E40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D0-4720-965D-8CA0090E40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D0-4720-965D-8CA0090E40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D0-4720-965D-8CA0090E40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D0-4720-965D-8CA0090E40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D0-4720-965D-8CA0090E40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D0-4720-965D-8CA0090E40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D0-4720-965D-8CA0090E40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D0-4720-965D-8CA0090E40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D0-4720-965D-8CA0090E40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D0-4720-965D-8CA0090E40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D0-4720-965D-8CA0090E4099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TF'!$L$9:$L$21</c:f>
              <c:numCache>
                <c:formatCode>0.0%</c:formatCode>
                <c:ptCount val="13"/>
                <c:pt idx="0">
                  <c:v>0.66895235402233855</c:v>
                </c:pt>
                <c:pt idx="1">
                  <c:v>0.33507239580280213</c:v>
                </c:pt>
                <c:pt idx="2">
                  <c:v>0.25531066121472024</c:v>
                </c:pt>
                <c:pt idx="3">
                  <c:v>0.10461361014994242</c:v>
                </c:pt>
                <c:pt idx="4">
                  <c:v>-1.828263972768196E-2</c:v>
                </c:pt>
                <c:pt idx="5">
                  <c:v>2.1297137664697763E-2</c:v>
                </c:pt>
                <c:pt idx="6">
                  <c:v>-7.0397611015871275E-2</c:v>
                </c:pt>
                <c:pt idx="7">
                  <c:v>-3.39561855670103E-2</c:v>
                </c:pt>
                <c:pt idx="8">
                  <c:v>-0.2017135127010371</c:v>
                </c:pt>
                <c:pt idx="9">
                  <c:v>-6.2876162684661674E-2</c:v>
                </c:pt>
                <c:pt idx="10">
                  <c:v>-6.2730188903409756E-2</c:v>
                </c:pt>
                <c:pt idx="11">
                  <c:v>-0.14137283538493639</c:v>
                </c:pt>
                <c:pt idx="12">
                  <c:v>4.3547141155059865E-2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D0-4720-965D-8CA0090E4099}"/>
            </c:ext>
          </c:extLst>
        </c:ser>
        <c:ser>
          <c:idx val="4"/>
          <c:order val="5"/>
          <c:tx>
            <c:strRef>
              <c:f>'Viajeros entr evol mensu TF'!$M$8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TF'!$M$9:$M$21</c:f>
              <c:numCache>
                <c:formatCode>0.0%</c:formatCode>
                <c:ptCount val="13"/>
                <c:pt idx="0">
                  <c:v>0.14868875589938213</c:v>
                </c:pt>
                <c:pt idx="1">
                  <c:v>8.8202971952792808E-2</c:v>
                </c:pt>
                <c:pt idx="2">
                  <c:v>0.15588410854492851</c:v>
                </c:pt>
                <c:pt idx="3">
                  <c:v>0.14297648884115044</c:v>
                </c:pt>
                <c:pt idx="4">
                  <c:v>5.015563516767485E-2</c:v>
                </c:pt>
                <c:pt idx="5">
                  <c:v>0.19321876451463083</c:v>
                </c:pt>
                <c:pt idx="6">
                  <c:v>-2.4262827954492638E-2</c:v>
                </c:pt>
                <c:pt idx="7">
                  <c:v>8.7000652504893861E-2</c:v>
                </c:pt>
                <c:pt idx="8">
                  <c:v>-3.68934467233617E-3</c:v>
                </c:pt>
                <c:pt idx="9">
                  <c:v>0.10044439685174278</c:v>
                </c:pt>
                <c:pt idx="10">
                  <c:v>9.1399584966566749E-2</c:v>
                </c:pt>
                <c:pt idx="11">
                  <c:v>-1.6536825503034924E-2</c:v>
                </c:pt>
                <c:pt idx="12">
                  <c:v>8.4812739604836374E-2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D0-4720-965D-8CA0090E4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6B-439E-9B0D-32B8EC28126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258</c:v>
                </c:pt>
                <c:pt idx="1">
                  <c:v>163</c:v>
                </c:pt>
                <c:pt idx="2">
                  <c:v>209</c:v>
                </c:pt>
                <c:pt idx="3">
                  <c:v>91</c:v>
                </c:pt>
                <c:pt idx="4">
                  <c:v>92</c:v>
                </c:pt>
                <c:pt idx="5">
                  <c:v>77</c:v>
                </c:pt>
                <c:pt idx="6">
                  <c:v>105</c:v>
                </c:pt>
                <c:pt idx="7">
                  <c:v>106</c:v>
                </c:pt>
                <c:pt idx="8">
                  <c:v>118</c:v>
                </c:pt>
                <c:pt idx="9">
                  <c:v>107</c:v>
                </c:pt>
                <c:pt idx="10">
                  <c:v>152</c:v>
                </c:pt>
                <c:pt idx="11">
                  <c:v>388</c:v>
                </c:pt>
                <c:pt idx="12">
                  <c:v>1866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6B-439E-9B0D-32B8EC28126F}"/>
            </c:ext>
          </c:extLst>
        </c:ser>
        <c:ser>
          <c:idx val="5"/>
          <c:order val="1"/>
          <c:tx>
            <c:strRef>
              <c:f>'Viajeros entr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6B-439E-9B0D-32B8EC28126F}"/>
              </c:ext>
            </c:extLst>
          </c:dPt>
          <c:val>
            <c:numRef>
              <c:f>'Viajeros entr evol mensu TF'!$G$207:$G$219</c:f>
              <c:numCache>
                <c:formatCode>#,##0</c:formatCode>
                <c:ptCount val="13"/>
                <c:pt idx="0">
                  <c:v>38</c:v>
                </c:pt>
                <c:pt idx="1">
                  <c:v>44</c:v>
                </c:pt>
                <c:pt idx="2">
                  <c:v>46</c:v>
                </c:pt>
                <c:pt idx="3">
                  <c:v>49</c:v>
                </c:pt>
                <c:pt idx="4">
                  <c:v>58</c:v>
                </c:pt>
                <c:pt idx="5">
                  <c:v>76</c:v>
                </c:pt>
                <c:pt idx="6">
                  <c:v>133</c:v>
                </c:pt>
                <c:pt idx="7">
                  <c:v>100</c:v>
                </c:pt>
                <c:pt idx="8">
                  <c:v>122</c:v>
                </c:pt>
                <c:pt idx="9">
                  <c:v>167</c:v>
                </c:pt>
                <c:pt idx="10">
                  <c:v>242</c:v>
                </c:pt>
                <c:pt idx="11">
                  <c:v>258</c:v>
                </c:pt>
                <c:pt idx="12">
                  <c:v>1333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6B-439E-9B0D-32B8EC28126F}"/>
            </c:ext>
          </c:extLst>
        </c:ser>
        <c:ser>
          <c:idx val="0"/>
          <c:order val="2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6B-439E-9B0D-32B8EC28126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270</c:v>
                </c:pt>
                <c:pt idx="1">
                  <c:v>270</c:v>
                </c:pt>
                <c:pt idx="2">
                  <c:v>212</c:v>
                </c:pt>
                <c:pt idx="3">
                  <c:v>157</c:v>
                </c:pt>
                <c:pt idx="4">
                  <c:v>143</c:v>
                </c:pt>
                <c:pt idx="5">
                  <c:v>125</c:v>
                </c:pt>
                <c:pt idx="6">
                  <c:v>98</c:v>
                </c:pt>
                <c:pt idx="7">
                  <c:v>369</c:v>
                </c:pt>
                <c:pt idx="8">
                  <c:v>209</c:v>
                </c:pt>
                <c:pt idx="9">
                  <c:v>124</c:v>
                </c:pt>
                <c:pt idx="10">
                  <c:v>302</c:v>
                </c:pt>
                <c:pt idx="11">
                  <c:v>294</c:v>
                </c:pt>
                <c:pt idx="12">
                  <c:v>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6B-439E-9B0D-32B8EC28126F}"/>
            </c:ext>
          </c:extLst>
        </c:ser>
        <c:ser>
          <c:idx val="1"/>
          <c:order val="3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6B-439E-9B0D-32B8EC2812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6B-439E-9B0D-32B8EC28126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297</c:v>
                </c:pt>
                <c:pt idx="1">
                  <c:v>263</c:v>
                </c:pt>
                <c:pt idx="2">
                  <c:v>247</c:v>
                </c:pt>
                <c:pt idx="3">
                  <c:v>160</c:v>
                </c:pt>
                <c:pt idx="4">
                  <c:v>160</c:v>
                </c:pt>
                <c:pt idx="5">
                  <c:v>86</c:v>
                </c:pt>
                <c:pt idx="6">
                  <c:v>303</c:v>
                </c:pt>
                <c:pt idx="7">
                  <c:v>234</c:v>
                </c:pt>
                <c:pt idx="8">
                  <c:v>146</c:v>
                </c:pt>
                <c:pt idx="9">
                  <c:v>156</c:v>
                </c:pt>
                <c:pt idx="10">
                  <c:v>294</c:v>
                </c:pt>
                <c:pt idx="11">
                  <c:v>291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6B-439E-9B0D-32B8EC281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6B-439E-9B0D-32B8EC2812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6B-439E-9B0D-32B8EC2812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6B-439E-9B0D-32B8EC2812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6B-439E-9B0D-32B8EC2812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6B-439E-9B0D-32B8EC2812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6B-439E-9B0D-32B8EC2812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6B-439E-9B0D-32B8EC2812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6B-439E-9B0D-32B8EC2812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6B-439E-9B0D-32B8EC2812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6B-439E-9B0D-32B8EC2812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6B-439E-9B0D-32B8EC2812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6B-439E-9B0D-32B8EC2812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6B-439E-9B0D-32B8EC28126F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TF'!$L$207:$L$219</c:f>
              <c:numCache>
                <c:formatCode>0.0%</c:formatCode>
                <c:ptCount val="13"/>
                <c:pt idx="0">
                  <c:v>0.10000000000000009</c:v>
                </c:pt>
                <c:pt idx="1">
                  <c:v>-2.5925925925925908E-2</c:v>
                </c:pt>
                <c:pt idx="2">
                  <c:v>0.16509433962264142</c:v>
                </c:pt>
                <c:pt idx="3">
                  <c:v>1.9108280254777066E-2</c:v>
                </c:pt>
                <c:pt idx="4">
                  <c:v>0.11888111888111896</c:v>
                </c:pt>
                <c:pt idx="5">
                  <c:v>-0.31200000000000006</c:v>
                </c:pt>
                <c:pt idx="6">
                  <c:v>2.0918367346938775</c:v>
                </c:pt>
                <c:pt idx="7">
                  <c:v>-0.36585365853658536</c:v>
                </c:pt>
                <c:pt idx="8">
                  <c:v>-0.30143540669856461</c:v>
                </c:pt>
                <c:pt idx="9">
                  <c:v>0.25806451612903225</c:v>
                </c:pt>
                <c:pt idx="10">
                  <c:v>-2.6490066225165587E-2</c:v>
                </c:pt>
                <c:pt idx="11">
                  <c:v>-1.0204081632653073E-2</c:v>
                </c:pt>
                <c:pt idx="12">
                  <c:v>2.4873688301593422E-2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6B-439E-9B0D-32B8EC28126F}"/>
            </c:ext>
          </c:extLst>
        </c:ser>
        <c:ser>
          <c:idx val="4"/>
          <c:order val="5"/>
          <c:tx>
            <c:strRef>
              <c:f>'Viajeros entr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TF'!$M$207:$M$219</c:f>
              <c:numCache>
                <c:formatCode>0.0%</c:formatCode>
                <c:ptCount val="13"/>
                <c:pt idx="0">
                  <c:v>0.15116279069767447</c:v>
                </c:pt>
                <c:pt idx="1">
                  <c:v>0.61349693251533743</c:v>
                </c:pt>
                <c:pt idx="2">
                  <c:v>0.18181818181818188</c:v>
                </c:pt>
                <c:pt idx="3">
                  <c:v>0.75824175824175821</c:v>
                </c:pt>
                <c:pt idx="4">
                  <c:v>0.73913043478260865</c:v>
                </c:pt>
                <c:pt idx="5">
                  <c:v>0.11688311688311681</c:v>
                </c:pt>
                <c:pt idx="6">
                  <c:v>1.8857142857142857</c:v>
                </c:pt>
                <c:pt idx="7">
                  <c:v>1.2075471698113209</c:v>
                </c:pt>
                <c:pt idx="8">
                  <c:v>0.23728813559322037</c:v>
                </c:pt>
                <c:pt idx="9">
                  <c:v>0.4579439252336448</c:v>
                </c:pt>
                <c:pt idx="10">
                  <c:v>0.93421052631578938</c:v>
                </c:pt>
                <c:pt idx="11">
                  <c:v>-0.25</c:v>
                </c:pt>
                <c:pt idx="12">
                  <c:v>0.41318327974276525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6B-439E-9B0D-32B8EC281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66-4B9D-A586-3D98DFA499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145</c:v>
                </c:pt>
                <c:pt idx="1">
                  <c:v>138</c:v>
                </c:pt>
                <c:pt idx="2">
                  <c:v>138</c:v>
                </c:pt>
                <c:pt idx="3">
                  <c:v>120</c:v>
                </c:pt>
                <c:pt idx="4">
                  <c:v>130</c:v>
                </c:pt>
                <c:pt idx="5">
                  <c:v>100</c:v>
                </c:pt>
                <c:pt idx="6">
                  <c:v>77</c:v>
                </c:pt>
                <c:pt idx="7">
                  <c:v>80</c:v>
                </c:pt>
                <c:pt idx="8">
                  <c:v>107</c:v>
                </c:pt>
                <c:pt idx="9">
                  <c:v>101</c:v>
                </c:pt>
                <c:pt idx="10">
                  <c:v>183</c:v>
                </c:pt>
                <c:pt idx="11">
                  <c:v>165</c:v>
                </c:pt>
                <c:pt idx="12">
                  <c:v>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6-4B9D-A586-3D98DFA49920}"/>
            </c:ext>
          </c:extLst>
        </c:ser>
        <c:ser>
          <c:idx val="5"/>
          <c:order val="1"/>
          <c:tx>
            <c:strRef>
              <c:f>'Viajeros entr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66-4B9D-A586-3D98DFA49920}"/>
              </c:ext>
            </c:extLst>
          </c:dPt>
          <c:val>
            <c:numRef>
              <c:f>'Viajeros entr evol mensu TF'!$G$229:$G$241</c:f>
              <c:numCache>
                <c:formatCode>#,##0</c:formatCode>
                <c:ptCount val="13"/>
                <c:pt idx="0">
                  <c:v>43</c:v>
                </c:pt>
                <c:pt idx="1">
                  <c:v>37</c:v>
                </c:pt>
                <c:pt idx="2">
                  <c:v>32</c:v>
                </c:pt>
                <c:pt idx="3">
                  <c:v>31</c:v>
                </c:pt>
                <c:pt idx="4">
                  <c:v>99</c:v>
                </c:pt>
                <c:pt idx="5">
                  <c:v>63</c:v>
                </c:pt>
                <c:pt idx="6">
                  <c:v>83</c:v>
                </c:pt>
                <c:pt idx="7">
                  <c:v>103</c:v>
                </c:pt>
                <c:pt idx="8">
                  <c:v>87</c:v>
                </c:pt>
                <c:pt idx="9">
                  <c:v>177</c:v>
                </c:pt>
                <c:pt idx="10">
                  <c:v>403</c:v>
                </c:pt>
                <c:pt idx="11">
                  <c:v>199</c:v>
                </c:pt>
                <c:pt idx="12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66-4B9D-A586-3D98DFA49920}"/>
            </c:ext>
          </c:extLst>
        </c:ser>
        <c:ser>
          <c:idx val="0"/>
          <c:order val="2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66-4B9D-A586-3D98DFA499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170</c:v>
                </c:pt>
                <c:pt idx="1">
                  <c:v>179</c:v>
                </c:pt>
                <c:pt idx="2">
                  <c:v>197</c:v>
                </c:pt>
                <c:pt idx="3">
                  <c:v>118</c:v>
                </c:pt>
                <c:pt idx="4">
                  <c:v>117</c:v>
                </c:pt>
                <c:pt idx="5">
                  <c:v>96</c:v>
                </c:pt>
                <c:pt idx="6">
                  <c:v>109</c:v>
                </c:pt>
                <c:pt idx="7">
                  <c:v>180</c:v>
                </c:pt>
                <c:pt idx="8">
                  <c:v>97</c:v>
                </c:pt>
                <c:pt idx="9">
                  <c:v>110</c:v>
                </c:pt>
                <c:pt idx="10">
                  <c:v>182</c:v>
                </c:pt>
                <c:pt idx="11">
                  <c:v>281</c:v>
                </c:pt>
                <c:pt idx="12">
                  <c:v>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66-4B9D-A586-3D98DFA49920}"/>
            </c:ext>
          </c:extLst>
        </c:ser>
        <c:ser>
          <c:idx val="1"/>
          <c:order val="3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66-4B9D-A586-3D98DFA499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D66-4B9D-A586-3D98DFA499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66-4B9D-A586-3D98DFA49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66-4B9D-A586-3D98DFA499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66-4B9D-A586-3D98DFA499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66-4B9D-A586-3D98DFA499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66-4B9D-A586-3D98DFA499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66-4B9D-A586-3D98DFA499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66-4B9D-A586-3D98DFA499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66-4B9D-A586-3D98DFA499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66-4B9D-A586-3D98DFA499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66-4B9D-A586-3D98DFA499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66-4B9D-A586-3D98DFA499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66-4B9D-A586-3D98DFA499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66-4B9D-A586-3D98DFA499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66-4B9D-A586-3D98DFA49920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TF'!$L$229:$L$241</c:f>
              <c:numCache>
                <c:formatCode>0.0%</c:formatCode>
                <c:ptCount val="13"/>
                <c:pt idx="0">
                  <c:v>0.40588235294117636</c:v>
                </c:pt>
                <c:pt idx="1">
                  <c:v>0.11731843575418988</c:v>
                </c:pt>
                <c:pt idx="2">
                  <c:v>4.5685279187817285E-2</c:v>
                </c:pt>
                <c:pt idx="3">
                  <c:v>8.4745762711864181E-3</c:v>
                </c:pt>
                <c:pt idx="4">
                  <c:v>-0.23076923076923073</c:v>
                </c:pt>
                <c:pt idx="5">
                  <c:v>-0.10416666666666663</c:v>
                </c:pt>
                <c:pt idx="6">
                  <c:v>0.23853211009174302</c:v>
                </c:pt>
                <c:pt idx="7">
                  <c:v>-0.33888888888888891</c:v>
                </c:pt>
                <c:pt idx="8">
                  <c:v>5.1546391752577359E-2</c:v>
                </c:pt>
                <c:pt idx="9">
                  <c:v>0.24545454545454537</c:v>
                </c:pt>
                <c:pt idx="10">
                  <c:v>0.5</c:v>
                </c:pt>
                <c:pt idx="11">
                  <c:v>-0.18861209964412806</c:v>
                </c:pt>
                <c:pt idx="12">
                  <c:v>5.3376906318082895E-2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66-4B9D-A586-3D98DFA49920}"/>
            </c:ext>
          </c:extLst>
        </c:ser>
        <c:ser>
          <c:idx val="4"/>
          <c:order val="5"/>
          <c:tx>
            <c:strRef>
              <c:f>'Viajeros entr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TF'!$M$229:$M$241</c:f>
              <c:numCache>
                <c:formatCode>0.0%</c:formatCode>
                <c:ptCount val="13"/>
                <c:pt idx="0">
                  <c:v>0.64827586206896548</c:v>
                </c:pt>
                <c:pt idx="1">
                  <c:v>0.44927536231884058</c:v>
                </c:pt>
                <c:pt idx="2">
                  <c:v>0.49275362318840576</c:v>
                </c:pt>
                <c:pt idx="3">
                  <c:v>-8.3333333333333037E-3</c:v>
                </c:pt>
                <c:pt idx="4">
                  <c:v>-0.30769230769230771</c:v>
                </c:pt>
                <c:pt idx="5">
                  <c:v>-0.14000000000000001</c:v>
                </c:pt>
                <c:pt idx="6">
                  <c:v>0.75324675324675328</c:v>
                </c:pt>
                <c:pt idx="7">
                  <c:v>0.48750000000000004</c:v>
                </c:pt>
                <c:pt idx="8">
                  <c:v>-4.6728971962616828E-2</c:v>
                </c:pt>
                <c:pt idx="9">
                  <c:v>0.35643564356435653</c:v>
                </c:pt>
                <c:pt idx="10">
                  <c:v>0.49180327868852469</c:v>
                </c:pt>
                <c:pt idx="11">
                  <c:v>0.38181818181818183</c:v>
                </c:pt>
                <c:pt idx="12">
                  <c:v>0.30323450134770891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66-4B9D-A586-3D98DFA49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BA-4F46-A045-46D525C33F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287</c:v>
                </c:pt>
                <c:pt idx="1">
                  <c:v>205</c:v>
                </c:pt>
                <c:pt idx="2">
                  <c:v>308</c:v>
                </c:pt>
                <c:pt idx="3">
                  <c:v>175</c:v>
                </c:pt>
                <c:pt idx="4">
                  <c:v>26</c:v>
                </c:pt>
                <c:pt idx="5">
                  <c:v>14</c:v>
                </c:pt>
                <c:pt idx="6">
                  <c:v>35</c:v>
                </c:pt>
                <c:pt idx="7">
                  <c:v>36</c:v>
                </c:pt>
                <c:pt idx="8">
                  <c:v>50</c:v>
                </c:pt>
                <c:pt idx="9">
                  <c:v>100</c:v>
                </c:pt>
                <c:pt idx="10">
                  <c:v>181</c:v>
                </c:pt>
                <c:pt idx="11">
                  <c:v>206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BA-4F46-A045-46D525C33F2A}"/>
            </c:ext>
          </c:extLst>
        </c:ser>
        <c:ser>
          <c:idx val="5"/>
          <c:order val="1"/>
          <c:tx>
            <c:strRef>
              <c:f>'Viajeros entr evol mensu TF'!$G$249:$H$249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BA-4F46-A045-46D525C33F2A}"/>
              </c:ext>
            </c:extLst>
          </c:dPt>
          <c:val>
            <c:numRef>
              <c:f>'Viajeros entr evol mensu TF'!$G$251:$G$263</c:f>
              <c:numCache>
                <c:formatCode>#,##0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9</c:v>
                </c:pt>
                <c:pt idx="4">
                  <c:v>14</c:v>
                </c:pt>
                <c:pt idx="5">
                  <c:v>3</c:v>
                </c:pt>
                <c:pt idx="6">
                  <c:v>27</c:v>
                </c:pt>
                <c:pt idx="7">
                  <c:v>20</c:v>
                </c:pt>
                <c:pt idx="8">
                  <c:v>17</c:v>
                </c:pt>
                <c:pt idx="9">
                  <c:v>109</c:v>
                </c:pt>
                <c:pt idx="10">
                  <c:v>167</c:v>
                </c:pt>
                <c:pt idx="11">
                  <c:v>181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BA-4F46-A045-46D525C33F2A}"/>
            </c:ext>
          </c:extLst>
        </c:ser>
        <c:ser>
          <c:idx val="0"/>
          <c:order val="2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BA-4F46-A045-46D525C33F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168</c:v>
                </c:pt>
                <c:pt idx="1">
                  <c:v>110</c:v>
                </c:pt>
                <c:pt idx="2">
                  <c:v>124</c:v>
                </c:pt>
                <c:pt idx="3">
                  <c:v>101</c:v>
                </c:pt>
                <c:pt idx="4">
                  <c:v>33</c:v>
                </c:pt>
                <c:pt idx="5">
                  <c:v>36</c:v>
                </c:pt>
                <c:pt idx="6">
                  <c:v>30</c:v>
                </c:pt>
                <c:pt idx="7">
                  <c:v>21</c:v>
                </c:pt>
                <c:pt idx="8">
                  <c:v>32</c:v>
                </c:pt>
                <c:pt idx="9">
                  <c:v>130</c:v>
                </c:pt>
                <c:pt idx="10">
                  <c:v>126</c:v>
                </c:pt>
                <c:pt idx="11">
                  <c:v>164</c:v>
                </c:pt>
                <c:pt idx="12">
                  <c:v>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BA-4F46-A045-46D525C33F2A}"/>
            </c:ext>
          </c:extLst>
        </c:ser>
        <c:ser>
          <c:idx val="1"/>
          <c:order val="3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BA-4F46-A045-46D525C33F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BA-4F46-A045-46D525C33F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190</c:v>
                </c:pt>
                <c:pt idx="1">
                  <c:v>153</c:v>
                </c:pt>
                <c:pt idx="2">
                  <c:v>264</c:v>
                </c:pt>
                <c:pt idx="3">
                  <c:v>121</c:v>
                </c:pt>
                <c:pt idx="4">
                  <c:v>21</c:v>
                </c:pt>
                <c:pt idx="5">
                  <c:v>26</c:v>
                </c:pt>
                <c:pt idx="6">
                  <c:v>25</c:v>
                </c:pt>
                <c:pt idx="7">
                  <c:v>33</c:v>
                </c:pt>
                <c:pt idx="8">
                  <c:v>28</c:v>
                </c:pt>
                <c:pt idx="9">
                  <c:v>115</c:v>
                </c:pt>
                <c:pt idx="10">
                  <c:v>177</c:v>
                </c:pt>
                <c:pt idx="11">
                  <c:v>188</c:v>
                </c:pt>
                <c:pt idx="12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BA-4F46-A045-46D525C33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BA-4F46-A045-46D525C33F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BA-4F46-A045-46D525C33F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BA-4F46-A045-46D525C33F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BA-4F46-A045-46D525C33F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BA-4F46-A045-46D525C33F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BA-4F46-A045-46D525C33F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BA-4F46-A045-46D525C33F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BA-4F46-A045-46D525C33F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BA-4F46-A045-46D525C33F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BA-4F46-A045-46D525C33F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BA-4F46-A045-46D525C33F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BA-4F46-A045-46D525C33F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BA-4F46-A045-46D525C33F2A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TF'!$L$251:$L$263</c:f>
              <c:numCache>
                <c:formatCode>0.0%</c:formatCode>
                <c:ptCount val="13"/>
                <c:pt idx="0">
                  <c:v>0.13095238095238093</c:v>
                </c:pt>
                <c:pt idx="1">
                  <c:v>0.39090909090909087</c:v>
                </c:pt>
                <c:pt idx="2">
                  <c:v>1.129032258064516</c:v>
                </c:pt>
                <c:pt idx="3">
                  <c:v>0.19801980198019797</c:v>
                </c:pt>
                <c:pt idx="4">
                  <c:v>-0.36363636363636365</c:v>
                </c:pt>
                <c:pt idx="5">
                  <c:v>-0.27777777777777779</c:v>
                </c:pt>
                <c:pt idx="6">
                  <c:v>-0.16666666666666663</c:v>
                </c:pt>
                <c:pt idx="7">
                  <c:v>0.5714285714285714</c:v>
                </c:pt>
                <c:pt idx="8">
                  <c:v>-0.125</c:v>
                </c:pt>
                <c:pt idx="9">
                  <c:v>-0.11538461538461542</c:v>
                </c:pt>
                <c:pt idx="10">
                  <c:v>0.40476190476190466</c:v>
                </c:pt>
                <c:pt idx="11">
                  <c:v>0.14634146341463405</c:v>
                </c:pt>
                <c:pt idx="12">
                  <c:v>0.24744186046511629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1BA-4F46-A045-46D525C33F2A}"/>
            </c:ext>
          </c:extLst>
        </c:ser>
        <c:ser>
          <c:idx val="4"/>
          <c:order val="5"/>
          <c:tx>
            <c:strRef>
              <c:f>'Viajeros entr evol mensu TF'!$M$250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TF'!$M$251:$M$263</c:f>
              <c:numCache>
                <c:formatCode>0.0%</c:formatCode>
                <c:ptCount val="13"/>
                <c:pt idx="0">
                  <c:v>-0.33797909407665505</c:v>
                </c:pt>
                <c:pt idx="1">
                  <c:v>-0.25365853658536586</c:v>
                </c:pt>
                <c:pt idx="2">
                  <c:v>-0.1428571428571429</c:v>
                </c:pt>
                <c:pt idx="3">
                  <c:v>-0.30857142857142861</c:v>
                </c:pt>
                <c:pt idx="4">
                  <c:v>-0.19230769230769229</c:v>
                </c:pt>
                <c:pt idx="5">
                  <c:v>0.85714285714285721</c:v>
                </c:pt>
                <c:pt idx="6">
                  <c:v>-0.2857142857142857</c:v>
                </c:pt>
                <c:pt idx="7">
                  <c:v>-8.333333333333337E-2</c:v>
                </c:pt>
                <c:pt idx="8">
                  <c:v>-0.43999999999999995</c:v>
                </c:pt>
                <c:pt idx="9">
                  <c:v>0.14999999999999991</c:v>
                </c:pt>
                <c:pt idx="10">
                  <c:v>-2.2099447513812209E-2</c:v>
                </c:pt>
                <c:pt idx="11">
                  <c:v>-8.737864077669899E-2</c:v>
                </c:pt>
                <c:pt idx="12">
                  <c:v>-0.17375231053604434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1BA-4F46-A045-46D525C33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71-49E2-8383-E79539F811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434</c:v>
                </c:pt>
                <c:pt idx="1">
                  <c:v>374</c:v>
                </c:pt>
                <c:pt idx="2">
                  <c:v>443</c:v>
                </c:pt>
                <c:pt idx="3">
                  <c:v>246</c:v>
                </c:pt>
                <c:pt idx="4">
                  <c:v>29</c:v>
                </c:pt>
                <c:pt idx="5">
                  <c:v>38</c:v>
                </c:pt>
                <c:pt idx="6">
                  <c:v>52</c:v>
                </c:pt>
                <c:pt idx="7">
                  <c:v>34</c:v>
                </c:pt>
                <c:pt idx="8">
                  <c:v>38</c:v>
                </c:pt>
                <c:pt idx="9">
                  <c:v>255</c:v>
                </c:pt>
                <c:pt idx="10">
                  <c:v>352</c:v>
                </c:pt>
                <c:pt idx="11">
                  <c:v>386</c:v>
                </c:pt>
                <c:pt idx="12">
                  <c:v>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1-49E2-8383-E79539F811BD}"/>
            </c:ext>
          </c:extLst>
        </c:ser>
        <c:ser>
          <c:idx val="5"/>
          <c:order val="1"/>
          <c:tx>
            <c:strRef>
              <c:f>'Viajeros entr evol mensu TF'!$G$271:$H$271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71-49E2-8383-E79539F811BD}"/>
              </c:ext>
            </c:extLst>
          </c:dPt>
          <c:val>
            <c:numRef>
              <c:f>'Viajeros entr evol mensu TF'!$G$273:$G$285</c:f>
              <c:numCache>
                <c:formatCode>#,##0</c:formatCode>
                <c:ptCount val="13"/>
                <c:pt idx="0">
                  <c:v>20</c:v>
                </c:pt>
                <c:pt idx="1">
                  <c:v>10</c:v>
                </c:pt>
                <c:pt idx="2">
                  <c:v>24</c:v>
                </c:pt>
                <c:pt idx="3">
                  <c:v>35</c:v>
                </c:pt>
                <c:pt idx="4">
                  <c:v>25</c:v>
                </c:pt>
                <c:pt idx="5">
                  <c:v>27</c:v>
                </c:pt>
                <c:pt idx="6">
                  <c:v>25</c:v>
                </c:pt>
                <c:pt idx="7">
                  <c:v>28</c:v>
                </c:pt>
                <c:pt idx="8">
                  <c:v>33</c:v>
                </c:pt>
                <c:pt idx="9">
                  <c:v>131</c:v>
                </c:pt>
                <c:pt idx="10">
                  <c:v>237</c:v>
                </c:pt>
                <c:pt idx="11">
                  <c:v>324</c:v>
                </c:pt>
                <c:pt idx="12">
                  <c:v>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71-49E2-8383-E79539F811BD}"/>
            </c:ext>
          </c:extLst>
        </c:ser>
        <c:ser>
          <c:idx val="0"/>
          <c:order val="2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71-49E2-8383-E79539F811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275</c:v>
                </c:pt>
                <c:pt idx="1">
                  <c:v>245</c:v>
                </c:pt>
                <c:pt idx="2">
                  <c:v>204</c:v>
                </c:pt>
                <c:pt idx="3">
                  <c:v>203</c:v>
                </c:pt>
                <c:pt idx="4">
                  <c:v>52</c:v>
                </c:pt>
                <c:pt idx="5">
                  <c:v>51</c:v>
                </c:pt>
                <c:pt idx="6">
                  <c:v>26</c:v>
                </c:pt>
                <c:pt idx="7">
                  <c:v>15</c:v>
                </c:pt>
                <c:pt idx="8">
                  <c:v>34</c:v>
                </c:pt>
                <c:pt idx="9">
                  <c:v>161</c:v>
                </c:pt>
                <c:pt idx="10">
                  <c:v>262</c:v>
                </c:pt>
                <c:pt idx="11">
                  <c:v>357</c:v>
                </c:pt>
                <c:pt idx="1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71-49E2-8383-E79539F811BD}"/>
            </c:ext>
          </c:extLst>
        </c:ser>
        <c:ser>
          <c:idx val="1"/>
          <c:order val="3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671-49E2-8383-E79539F811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671-49E2-8383-E79539F811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453</c:v>
                </c:pt>
                <c:pt idx="1">
                  <c:v>313</c:v>
                </c:pt>
                <c:pt idx="2">
                  <c:v>321</c:v>
                </c:pt>
                <c:pt idx="3">
                  <c:v>279</c:v>
                </c:pt>
                <c:pt idx="4">
                  <c:v>55</c:v>
                </c:pt>
                <c:pt idx="5">
                  <c:v>33</c:v>
                </c:pt>
                <c:pt idx="6">
                  <c:v>39</c:v>
                </c:pt>
                <c:pt idx="7">
                  <c:v>34</c:v>
                </c:pt>
                <c:pt idx="8">
                  <c:v>37</c:v>
                </c:pt>
                <c:pt idx="9">
                  <c:v>242</c:v>
                </c:pt>
                <c:pt idx="10">
                  <c:v>292</c:v>
                </c:pt>
                <c:pt idx="11">
                  <c:v>357</c:v>
                </c:pt>
                <c:pt idx="12">
                  <c:v>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71-49E2-8383-E79539F81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71-49E2-8383-E79539F811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71-49E2-8383-E79539F811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71-49E2-8383-E79539F811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71-49E2-8383-E79539F811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71-49E2-8383-E79539F811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71-49E2-8383-E79539F811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71-49E2-8383-E79539F811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71-49E2-8383-E79539F811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71-49E2-8383-E79539F811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71-49E2-8383-E79539F811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71-49E2-8383-E79539F811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71-49E2-8383-E79539F811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71-49E2-8383-E79539F811BD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TF'!$L$273:$L$285</c:f>
              <c:numCache>
                <c:formatCode>0.0%</c:formatCode>
                <c:ptCount val="13"/>
                <c:pt idx="0">
                  <c:v>0.64727272727272722</c:v>
                </c:pt>
                <c:pt idx="1">
                  <c:v>0.27755102040816326</c:v>
                </c:pt>
                <c:pt idx="2">
                  <c:v>0.57352941176470584</c:v>
                </c:pt>
                <c:pt idx="3">
                  <c:v>0.37438423645320196</c:v>
                </c:pt>
                <c:pt idx="4">
                  <c:v>5.7692307692307709E-2</c:v>
                </c:pt>
                <c:pt idx="5">
                  <c:v>-0.3529411764705882</c:v>
                </c:pt>
                <c:pt idx="6">
                  <c:v>0.5</c:v>
                </c:pt>
                <c:pt idx="7">
                  <c:v>1.2666666666666666</c:v>
                </c:pt>
                <c:pt idx="8">
                  <c:v>8.8235294117646967E-2</c:v>
                </c:pt>
                <c:pt idx="9">
                  <c:v>0.50310559006211175</c:v>
                </c:pt>
                <c:pt idx="10">
                  <c:v>0.11450381679389321</c:v>
                </c:pt>
                <c:pt idx="11">
                  <c:v>0</c:v>
                </c:pt>
                <c:pt idx="12">
                  <c:v>0.3023872679045092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71-49E2-8383-E79539F811BD}"/>
            </c:ext>
          </c:extLst>
        </c:ser>
        <c:ser>
          <c:idx val="4"/>
          <c:order val="5"/>
          <c:tx>
            <c:strRef>
              <c:f>'Viajeros entr evol mensu TF'!$M$272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TF'!$M$273:$M$285</c:f>
              <c:numCache>
                <c:formatCode>0.0%</c:formatCode>
                <c:ptCount val="13"/>
                <c:pt idx="0">
                  <c:v>4.377880184331806E-2</c:v>
                </c:pt>
                <c:pt idx="1">
                  <c:v>-0.16310160427807485</c:v>
                </c:pt>
                <c:pt idx="2">
                  <c:v>-0.27539503386004516</c:v>
                </c:pt>
                <c:pt idx="3">
                  <c:v>0.13414634146341453</c:v>
                </c:pt>
                <c:pt idx="4">
                  <c:v>0.89655172413793105</c:v>
                </c:pt>
                <c:pt idx="5">
                  <c:v>-0.13157894736842102</c:v>
                </c:pt>
                <c:pt idx="6">
                  <c:v>-0.25</c:v>
                </c:pt>
                <c:pt idx="7">
                  <c:v>0</c:v>
                </c:pt>
                <c:pt idx="8">
                  <c:v>-2.6315789473684181E-2</c:v>
                </c:pt>
                <c:pt idx="9">
                  <c:v>-5.0980392156862786E-2</c:v>
                </c:pt>
                <c:pt idx="10">
                  <c:v>-0.17045454545454541</c:v>
                </c:pt>
                <c:pt idx="11">
                  <c:v>-7.5129533678756522E-2</c:v>
                </c:pt>
                <c:pt idx="12">
                  <c:v>-8.4296904140246154E-2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71-49E2-8383-E79539F81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D9-4EE7-94FF-234EAA22F0F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D9-4EE7-94FF-234EAA22F0F3}"/>
            </c:ext>
          </c:extLst>
        </c:ser>
        <c:ser>
          <c:idx val="5"/>
          <c:order val="1"/>
          <c:tx>
            <c:strRef>
              <c:f>'Viajeros entr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D9-4EE7-94FF-234EAA22F0F3}"/>
              </c:ext>
            </c:extLst>
          </c:dPt>
          <c:val>
            <c:numRef>
              <c:f>'Viajeros entr evol mensu TF cat'!$G$9:$G$21</c:f>
              <c:numCache>
                <c:formatCode>#,##0</c:formatCode>
                <c:ptCount val="13"/>
                <c:pt idx="0">
                  <c:v>4767</c:v>
                </c:pt>
                <c:pt idx="1">
                  <c:v>8041</c:v>
                </c:pt>
                <c:pt idx="2">
                  <c:v>10312</c:v>
                </c:pt>
                <c:pt idx="3">
                  <c:v>9597</c:v>
                </c:pt>
                <c:pt idx="4">
                  <c:v>12545</c:v>
                </c:pt>
                <c:pt idx="5">
                  <c:v>13541</c:v>
                </c:pt>
                <c:pt idx="6">
                  <c:v>14398</c:v>
                </c:pt>
                <c:pt idx="7">
                  <c:v>13925</c:v>
                </c:pt>
                <c:pt idx="8">
                  <c:v>16473</c:v>
                </c:pt>
                <c:pt idx="9">
                  <c:v>19721</c:v>
                </c:pt>
                <c:pt idx="10">
                  <c:v>22740</c:v>
                </c:pt>
                <c:pt idx="11">
                  <c:v>18198</c:v>
                </c:pt>
                <c:pt idx="12">
                  <c:v>164258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D9-4EE7-94FF-234EAA22F0F3}"/>
            </c:ext>
          </c:extLst>
        </c:ser>
        <c:ser>
          <c:idx val="0"/>
          <c:order val="2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D9-4EE7-94FF-234EAA22F0F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D9-4EE7-94FF-234EAA22F0F3}"/>
            </c:ext>
          </c:extLst>
        </c:ser>
        <c:ser>
          <c:idx val="1"/>
          <c:order val="3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D9-4EE7-94FF-234EAA22F0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ED9-4EE7-94FF-234EAA22F0F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D9-4EE7-94FF-234EAA22F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D9-4EE7-94FF-234EAA22F0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D9-4EE7-94FF-234EAA22F0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D9-4EE7-94FF-234EAA22F0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D9-4EE7-94FF-234EAA22F0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D9-4EE7-94FF-234EAA22F0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D9-4EE7-94FF-234EAA22F0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D9-4EE7-94FF-234EAA22F0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D9-4EE7-94FF-234EAA22F0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D9-4EE7-94FF-234EAA22F0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D9-4EE7-94FF-234EAA22F0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D9-4EE7-94FF-234EAA22F0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D9-4EE7-94FF-234EAA22F0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D9-4EE7-94FF-234EAA22F0F3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cat'!$L$9:$L$21</c:f>
              <c:numCache>
                <c:formatCode>0.0%</c:formatCode>
                <c:ptCount val="13"/>
                <c:pt idx="0">
                  <c:v>0.66895235402233855</c:v>
                </c:pt>
                <c:pt idx="1">
                  <c:v>0.33507239580280213</c:v>
                </c:pt>
                <c:pt idx="2">
                  <c:v>0.25531066121472024</c:v>
                </c:pt>
                <c:pt idx="3">
                  <c:v>0.10461361014994242</c:v>
                </c:pt>
                <c:pt idx="4">
                  <c:v>-1.828263972768196E-2</c:v>
                </c:pt>
                <c:pt idx="5">
                  <c:v>2.1297137664697763E-2</c:v>
                </c:pt>
                <c:pt idx="6">
                  <c:v>-7.0397611015871275E-2</c:v>
                </c:pt>
                <c:pt idx="7">
                  <c:v>-3.39561855670103E-2</c:v>
                </c:pt>
                <c:pt idx="8">
                  <c:v>-0.2017135127010371</c:v>
                </c:pt>
                <c:pt idx="9">
                  <c:v>-6.2876162684661674E-2</c:v>
                </c:pt>
                <c:pt idx="10">
                  <c:v>-6.2730188903409756E-2</c:v>
                </c:pt>
                <c:pt idx="11">
                  <c:v>-0.14137283538493639</c:v>
                </c:pt>
                <c:pt idx="12">
                  <c:v>4.3547141155059865E-2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D9-4EE7-94FF-234EAA22F0F3}"/>
            </c:ext>
          </c:extLst>
        </c:ser>
        <c:ser>
          <c:idx val="4"/>
          <c:order val="5"/>
          <c:tx>
            <c:strRef>
              <c:f>'Viajeros entr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cat'!$M$9:$M$21</c:f>
              <c:numCache>
                <c:formatCode>0.0%</c:formatCode>
                <c:ptCount val="13"/>
                <c:pt idx="0">
                  <c:v>0.14868875589938213</c:v>
                </c:pt>
                <c:pt idx="1">
                  <c:v>8.8202971952792808E-2</c:v>
                </c:pt>
                <c:pt idx="2">
                  <c:v>0.15588410854492851</c:v>
                </c:pt>
                <c:pt idx="3">
                  <c:v>0.14297648884115044</c:v>
                </c:pt>
                <c:pt idx="4">
                  <c:v>5.015563516767485E-2</c:v>
                </c:pt>
                <c:pt idx="5">
                  <c:v>0.19321876451463083</c:v>
                </c:pt>
                <c:pt idx="6">
                  <c:v>-2.4262827954492638E-2</c:v>
                </c:pt>
                <c:pt idx="7">
                  <c:v>8.7000652504893861E-2</c:v>
                </c:pt>
                <c:pt idx="8">
                  <c:v>-3.68934467233617E-3</c:v>
                </c:pt>
                <c:pt idx="9">
                  <c:v>0.10044439685174278</c:v>
                </c:pt>
                <c:pt idx="10">
                  <c:v>9.1399584966566749E-2</c:v>
                </c:pt>
                <c:pt idx="11">
                  <c:v>-1.6536825503034924E-2</c:v>
                </c:pt>
                <c:pt idx="12">
                  <c:v>8.4812739604836374E-2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ED9-4EE7-94FF-234EAA22F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82-45E0-A9C1-ECA84F4B743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82-45E0-A9C1-ECA84F4B743F}"/>
            </c:ext>
          </c:extLst>
        </c:ser>
        <c:ser>
          <c:idx val="5"/>
          <c:order val="1"/>
          <c:tx>
            <c:strRef>
              <c:f>'Viajeros entr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82-45E0-A9C1-ECA84F4B743F}"/>
              </c:ext>
            </c:extLst>
          </c:dPt>
          <c:val>
            <c:numRef>
              <c:f>'Viajeros entr evol mensu TF cat'!$G$31:$G$43</c:f>
              <c:numCache>
                <c:formatCode>#,##0</c:formatCode>
                <c:ptCount val="13"/>
                <c:pt idx="0">
                  <c:v>4767</c:v>
                </c:pt>
                <c:pt idx="1">
                  <c:v>8041</c:v>
                </c:pt>
                <c:pt idx="2">
                  <c:v>10312</c:v>
                </c:pt>
                <c:pt idx="3">
                  <c:v>9597</c:v>
                </c:pt>
                <c:pt idx="4">
                  <c:v>12545</c:v>
                </c:pt>
                <c:pt idx="5">
                  <c:v>13541</c:v>
                </c:pt>
                <c:pt idx="6">
                  <c:v>14398</c:v>
                </c:pt>
                <c:pt idx="7">
                  <c:v>13925</c:v>
                </c:pt>
                <c:pt idx="8">
                  <c:v>16473</c:v>
                </c:pt>
                <c:pt idx="9">
                  <c:v>19721</c:v>
                </c:pt>
                <c:pt idx="10">
                  <c:v>22740</c:v>
                </c:pt>
                <c:pt idx="11">
                  <c:v>18198</c:v>
                </c:pt>
                <c:pt idx="12">
                  <c:v>164258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82-45E0-A9C1-ECA84F4B743F}"/>
            </c:ext>
          </c:extLst>
        </c:ser>
        <c:ser>
          <c:idx val="0"/>
          <c:order val="2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82-45E0-A9C1-ECA84F4B743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82-45E0-A9C1-ECA84F4B743F}"/>
            </c:ext>
          </c:extLst>
        </c:ser>
        <c:ser>
          <c:idx val="1"/>
          <c:order val="3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482-45E0-A9C1-ECA84F4B74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482-45E0-A9C1-ECA84F4B743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82-45E0-A9C1-ECA84F4B7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82-45E0-A9C1-ECA84F4B74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82-45E0-A9C1-ECA84F4B74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82-45E0-A9C1-ECA84F4B74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82-45E0-A9C1-ECA84F4B74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82-45E0-A9C1-ECA84F4B74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82-45E0-A9C1-ECA84F4B74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82-45E0-A9C1-ECA84F4B74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82-45E0-A9C1-ECA84F4B74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82-45E0-A9C1-ECA84F4B74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82-45E0-A9C1-ECA84F4B74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82-45E0-A9C1-ECA84F4B74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82-45E0-A9C1-ECA84F4B74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82-45E0-A9C1-ECA84F4B743F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cat'!$L$31:$L$43</c:f>
              <c:numCache>
                <c:formatCode>0.0%</c:formatCode>
                <c:ptCount val="13"/>
                <c:pt idx="0">
                  <c:v>0.66895235402233855</c:v>
                </c:pt>
                <c:pt idx="1">
                  <c:v>0.33507239580280213</c:v>
                </c:pt>
                <c:pt idx="2">
                  <c:v>0.25531066121472024</c:v>
                </c:pt>
                <c:pt idx="3">
                  <c:v>0.10461361014994242</c:v>
                </c:pt>
                <c:pt idx="4">
                  <c:v>-1.828263972768196E-2</c:v>
                </c:pt>
                <c:pt idx="5">
                  <c:v>2.1297137664697763E-2</c:v>
                </c:pt>
                <c:pt idx="6">
                  <c:v>-7.0397611015871275E-2</c:v>
                </c:pt>
                <c:pt idx="7">
                  <c:v>-3.39561855670103E-2</c:v>
                </c:pt>
                <c:pt idx="8">
                  <c:v>-0.2017135127010371</c:v>
                </c:pt>
                <c:pt idx="9">
                  <c:v>-6.2876162684661674E-2</c:v>
                </c:pt>
                <c:pt idx="10">
                  <c:v>-6.2730188903409756E-2</c:v>
                </c:pt>
                <c:pt idx="11">
                  <c:v>-0.14137283538493639</c:v>
                </c:pt>
                <c:pt idx="12">
                  <c:v>4.3547141155059865E-2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482-45E0-A9C1-ECA84F4B743F}"/>
            </c:ext>
          </c:extLst>
        </c:ser>
        <c:ser>
          <c:idx val="4"/>
          <c:order val="5"/>
          <c:tx>
            <c:strRef>
              <c:f>'Viajeros entr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cat'!$M$31:$M$43</c:f>
              <c:numCache>
                <c:formatCode>0.0%</c:formatCode>
                <c:ptCount val="13"/>
                <c:pt idx="0">
                  <c:v>0.14868875589938213</c:v>
                </c:pt>
                <c:pt idx="1">
                  <c:v>8.8202971952792808E-2</c:v>
                </c:pt>
                <c:pt idx="2">
                  <c:v>0.15588410854492851</c:v>
                </c:pt>
                <c:pt idx="3">
                  <c:v>0.14297648884115044</c:v>
                </c:pt>
                <c:pt idx="4">
                  <c:v>5.015563516767485E-2</c:v>
                </c:pt>
                <c:pt idx="5">
                  <c:v>0.19321876451463083</c:v>
                </c:pt>
                <c:pt idx="6">
                  <c:v>-2.4262827954492638E-2</c:v>
                </c:pt>
                <c:pt idx="7">
                  <c:v>8.7000652504893861E-2</c:v>
                </c:pt>
                <c:pt idx="8">
                  <c:v>-3.68934467233617E-3</c:v>
                </c:pt>
                <c:pt idx="9">
                  <c:v>0.10044439685174278</c:v>
                </c:pt>
                <c:pt idx="10">
                  <c:v>9.1399584966566749E-2</c:v>
                </c:pt>
                <c:pt idx="11">
                  <c:v>-1.6536825503034924E-2</c:v>
                </c:pt>
                <c:pt idx="12">
                  <c:v>8.4812739604836374E-2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482-45E0-A9C1-ECA84F4B7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D2-4F68-BAF8-CCA454554D6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10736</c:v>
                </c:pt>
                <c:pt idx="1">
                  <c:v>10604</c:v>
                </c:pt>
                <c:pt idx="2">
                  <c:v>11570</c:v>
                </c:pt>
                <c:pt idx="3">
                  <c:v>8983</c:v>
                </c:pt>
                <c:pt idx="4">
                  <c:v>8538</c:v>
                </c:pt>
                <c:pt idx="5">
                  <c:v>7595</c:v>
                </c:pt>
                <c:pt idx="6">
                  <c:v>8161</c:v>
                </c:pt>
                <c:pt idx="7">
                  <c:v>6613</c:v>
                </c:pt>
                <c:pt idx="8">
                  <c:v>7748</c:v>
                </c:pt>
                <c:pt idx="9">
                  <c:v>9146</c:v>
                </c:pt>
                <c:pt idx="10">
                  <c:v>11261</c:v>
                </c:pt>
                <c:pt idx="11">
                  <c:v>9873</c:v>
                </c:pt>
                <c:pt idx="12">
                  <c:v>110828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D2-4F68-BAF8-CCA454554D68}"/>
            </c:ext>
          </c:extLst>
        </c:ser>
        <c:ser>
          <c:idx val="5"/>
          <c:order val="1"/>
          <c:tx>
            <c:strRef>
              <c:f>'Viajeros entr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D2-4F68-BAF8-CCA454554D68}"/>
              </c:ext>
            </c:extLst>
          </c:dPt>
          <c:val>
            <c:numRef>
              <c:f>'Viajeros entr evol mensu TF cat'!$G$53:$G$65</c:f>
              <c:numCache>
                <c:formatCode>#,##0</c:formatCode>
                <c:ptCount val="13"/>
                <c:pt idx="0">
                  <c:v>1748</c:v>
                </c:pt>
                <c:pt idx="1">
                  <c:v>3877</c:v>
                </c:pt>
                <c:pt idx="2">
                  <c:v>5386</c:v>
                </c:pt>
                <c:pt idx="3">
                  <c:v>6275</c:v>
                </c:pt>
                <c:pt idx="4">
                  <c:v>8426</c:v>
                </c:pt>
                <c:pt idx="5">
                  <c:v>9155</c:v>
                </c:pt>
                <c:pt idx="6">
                  <c:v>10003</c:v>
                </c:pt>
                <c:pt idx="7">
                  <c:v>9293</c:v>
                </c:pt>
                <c:pt idx="8">
                  <c:v>10524</c:v>
                </c:pt>
                <c:pt idx="9">
                  <c:v>12607</c:v>
                </c:pt>
                <c:pt idx="10">
                  <c:v>14543</c:v>
                </c:pt>
                <c:pt idx="11">
                  <c:v>11107</c:v>
                </c:pt>
                <c:pt idx="12">
                  <c:v>102944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D2-4F68-BAF8-CCA454554D68}"/>
            </c:ext>
          </c:extLst>
        </c:ser>
        <c:ser>
          <c:idx val="0"/>
          <c:order val="2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D2-4F68-BAF8-CCA454554D6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8448</c:v>
                </c:pt>
                <c:pt idx="1">
                  <c:v>10670</c:v>
                </c:pt>
                <c:pt idx="2">
                  <c:v>12702</c:v>
                </c:pt>
                <c:pt idx="3">
                  <c:v>11294</c:v>
                </c:pt>
                <c:pt idx="4">
                  <c:v>10870</c:v>
                </c:pt>
                <c:pt idx="5">
                  <c:v>10141</c:v>
                </c:pt>
                <c:pt idx="6">
                  <c:v>10838</c:v>
                </c:pt>
                <c:pt idx="7">
                  <c:v>8772</c:v>
                </c:pt>
                <c:pt idx="8">
                  <c:v>11314</c:v>
                </c:pt>
                <c:pt idx="9">
                  <c:v>12410</c:v>
                </c:pt>
                <c:pt idx="10">
                  <c:v>14671</c:v>
                </c:pt>
                <c:pt idx="11">
                  <c:v>13567</c:v>
                </c:pt>
                <c:pt idx="12">
                  <c:v>135697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D2-4F68-BAF8-CCA454554D68}"/>
            </c:ext>
          </c:extLst>
        </c:ser>
        <c:ser>
          <c:idx val="1"/>
          <c:order val="3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D2-4F68-BAF8-CCA454554D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BD2-4F68-BAF8-CCA454554D6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14009</c:v>
                </c:pt>
                <c:pt idx="1">
                  <c:v>13831</c:v>
                </c:pt>
                <c:pt idx="2">
                  <c:v>15155</c:v>
                </c:pt>
                <c:pt idx="3">
                  <c:v>11713</c:v>
                </c:pt>
                <c:pt idx="4">
                  <c:v>10695</c:v>
                </c:pt>
                <c:pt idx="5">
                  <c:v>10170</c:v>
                </c:pt>
                <c:pt idx="6">
                  <c:v>10021</c:v>
                </c:pt>
                <c:pt idx="7">
                  <c:v>9451</c:v>
                </c:pt>
                <c:pt idx="8">
                  <c:v>9475</c:v>
                </c:pt>
                <c:pt idx="9">
                  <c:v>12972</c:v>
                </c:pt>
                <c:pt idx="10">
                  <c:v>15154</c:v>
                </c:pt>
                <c:pt idx="11">
                  <c:v>12991</c:v>
                </c:pt>
                <c:pt idx="12">
                  <c:v>145637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D2-4F68-BAF8-CCA454554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D2-4F68-BAF8-CCA454554D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D2-4F68-BAF8-CCA454554D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D2-4F68-BAF8-CCA454554D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D2-4F68-BAF8-CCA454554D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D2-4F68-BAF8-CCA454554D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D2-4F68-BAF8-CCA454554D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D2-4F68-BAF8-CCA454554D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D2-4F68-BAF8-CCA454554D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D2-4F68-BAF8-CCA454554D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D2-4F68-BAF8-CCA454554D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D2-4F68-BAF8-CCA454554D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D2-4F68-BAF8-CCA454554D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D2-4F68-BAF8-CCA454554D68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cat'!$L$53:$L$65</c:f>
              <c:numCache>
                <c:formatCode>0.0%</c:formatCode>
                <c:ptCount val="13"/>
                <c:pt idx="0">
                  <c:v>0.65826231060606055</c:v>
                </c:pt>
                <c:pt idx="1">
                  <c:v>0.29625117150890357</c:v>
                </c:pt>
                <c:pt idx="2">
                  <c:v>0.19311919382774367</c:v>
                </c:pt>
                <c:pt idx="3">
                  <c:v>3.7099344784841559E-2</c:v>
                </c:pt>
                <c:pt idx="4">
                  <c:v>-1.609935602575896E-2</c:v>
                </c:pt>
                <c:pt idx="5">
                  <c:v>2.8596785326890917E-3</c:v>
                </c:pt>
                <c:pt idx="6">
                  <c:v>-7.5382911976379363E-2</c:v>
                </c:pt>
                <c:pt idx="7">
                  <c:v>7.7405380756953912E-2</c:v>
                </c:pt>
                <c:pt idx="8">
                  <c:v>-0.16254198338341874</c:v>
                </c:pt>
                <c:pt idx="9">
                  <c:v>4.5286059629331188E-2</c:v>
                </c:pt>
                <c:pt idx="10">
                  <c:v>3.2922091200327186E-2</c:v>
                </c:pt>
                <c:pt idx="11">
                  <c:v>-4.2455959313039027E-2</c:v>
                </c:pt>
                <c:pt idx="12">
                  <c:v>7.3251435182796865E-2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D2-4F68-BAF8-CCA454554D68}"/>
            </c:ext>
          </c:extLst>
        </c:ser>
        <c:ser>
          <c:idx val="4"/>
          <c:order val="5"/>
          <c:tx>
            <c:strRef>
              <c:f>'Viajeros entr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cat'!$M$53:$M$65</c:f>
              <c:numCache>
                <c:formatCode>0.0%</c:formatCode>
                <c:ptCount val="13"/>
                <c:pt idx="0">
                  <c:v>0.30486214605067063</c:v>
                </c:pt>
                <c:pt idx="1">
                  <c:v>0.30431912485854395</c:v>
                </c:pt>
                <c:pt idx="2">
                  <c:v>0.30985306828003467</c:v>
                </c:pt>
                <c:pt idx="3">
                  <c:v>0.30390738060781475</c:v>
                </c:pt>
                <c:pt idx="4">
                  <c:v>0.25263527758257198</c:v>
                </c:pt>
                <c:pt idx="5">
                  <c:v>0.33903884134298878</c:v>
                </c:pt>
                <c:pt idx="6">
                  <c:v>0.22791324592574447</c:v>
                </c:pt>
                <c:pt idx="7">
                  <c:v>0.4291546952971419</c:v>
                </c:pt>
                <c:pt idx="8">
                  <c:v>0.22289623128549296</c:v>
                </c:pt>
                <c:pt idx="9">
                  <c:v>0.41832495079816323</c:v>
                </c:pt>
                <c:pt idx="10">
                  <c:v>0.34570642038895305</c:v>
                </c:pt>
                <c:pt idx="11">
                  <c:v>0.31581079712346805</c:v>
                </c:pt>
                <c:pt idx="12">
                  <c:v>0.31408127909914452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D2-4F68-BAF8-CCA454554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D2-4901-93AD-691705A5703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9817</c:v>
                </c:pt>
                <c:pt idx="1">
                  <c:v>10325</c:v>
                </c:pt>
                <c:pt idx="2">
                  <c:v>10209</c:v>
                </c:pt>
                <c:pt idx="3">
                  <c:v>7775</c:v>
                </c:pt>
                <c:pt idx="4">
                  <c:v>8489</c:v>
                </c:pt>
                <c:pt idx="5">
                  <c:v>7476</c:v>
                </c:pt>
                <c:pt idx="6">
                  <c:v>9067</c:v>
                </c:pt>
                <c:pt idx="7">
                  <c:v>7180</c:v>
                </c:pt>
                <c:pt idx="8">
                  <c:v>8244</c:v>
                </c:pt>
                <c:pt idx="9">
                  <c:v>9531</c:v>
                </c:pt>
                <c:pt idx="10">
                  <c:v>10424</c:v>
                </c:pt>
                <c:pt idx="11">
                  <c:v>11050</c:v>
                </c:pt>
                <c:pt idx="12">
                  <c:v>109587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D2-4901-93AD-691705A57031}"/>
            </c:ext>
          </c:extLst>
        </c:ser>
        <c:ser>
          <c:idx val="5"/>
          <c:order val="1"/>
          <c:tx>
            <c:strRef>
              <c:f>'Viajeros entr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D2-4901-93AD-691705A57031}"/>
              </c:ext>
            </c:extLst>
          </c:dPt>
          <c:val>
            <c:numRef>
              <c:f>'Viajeros entr evol mensu TF cat'!$G$75:$G$87</c:f>
              <c:numCache>
                <c:formatCode>#,##0</c:formatCode>
                <c:ptCount val="13"/>
                <c:pt idx="0">
                  <c:v>3019</c:v>
                </c:pt>
                <c:pt idx="1">
                  <c:v>4164</c:v>
                </c:pt>
                <c:pt idx="2">
                  <c:v>4926</c:v>
                </c:pt>
                <c:pt idx="3">
                  <c:v>3322</c:v>
                </c:pt>
                <c:pt idx="4">
                  <c:v>4119</c:v>
                </c:pt>
                <c:pt idx="5">
                  <c:v>4386</c:v>
                </c:pt>
                <c:pt idx="6">
                  <c:v>4395</c:v>
                </c:pt>
                <c:pt idx="7">
                  <c:v>4632</c:v>
                </c:pt>
                <c:pt idx="8">
                  <c:v>5949</c:v>
                </c:pt>
                <c:pt idx="9">
                  <c:v>7114</c:v>
                </c:pt>
                <c:pt idx="10">
                  <c:v>8197</c:v>
                </c:pt>
                <c:pt idx="11">
                  <c:v>7091</c:v>
                </c:pt>
                <c:pt idx="12">
                  <c:v>61314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D2-4901-93AD-691705A57031}"/>
            </c:ext>
          </c:extLst>
        </c:ser>
        <c:ser>
          <c:idx val="0"/>
          <c:order val="2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D2-4901-93AD-691705A5703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5698</c:v>
                </c:pt>
                <c:pt idx="1">
                  <c:v>6389</c:v>
                </c:pt>
                <c:pt idx="2">
                  <c:v>7352</c:v>
                </c:pt>
                <c:pt idx="3">
                  <c:v>6046</c:v>
                </c:pt>
                <c:pt idx="4">
                  <c:v>7344</c:v>
                </c:pt>
                <c:pt idx="5">
                  <c:v>7467</c:v>
                </c:pt>
                <c:pt idx="6">
                  <c:v>7245</c:v>
                </c:pt>
                <c:pt idx="7">
                  <c:v>6748</c:v>
                </c:pt>
                <c:pt idx="8">
                  <c:v>8645</c:v>
                </c:pt>
                <c:pt idx="9">
                  <c:v>9522</c:v>
                </c:pt>
                <c:pt idx="10">
                  <c:v>10580</c:v>
                </c:pt>
                <c:pt idx="11">
                  <c:v>10398</c:v>
                </c:pt>
                <c:pt idx="12">
                  <c:v>93434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D2-4901-93AD-691705A57031}"/>
            </c:ext>
          </c:extLst>
        </c:ser>
        <c:ser>
          <c:idx val="1"/>
          <c:order val="3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BD2-4901-93AD-691705A570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BD2-4901-93AD-691705A5703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9600</c:v>
                </c:pt>
                <c:pt idx="1">
                  <c:v>8944</c:v>
                </c:pt>
                <c:pt idx="2">
                  <c:v>10019</c:v>
                </c:pt>
                <c:pt idx="3">
                  <c:v>7441</c:v>
                </c:pt>
                <c:pt idx="4">
                  <c:v>7186</c:v>
                </c:pt>
                <c:pt idx="5">
                  <c:v>7813</c:v>
                </c:pt>
                <c:pt idx="6">
                  <c:v>6789</c:v>
                </c:pt>
                <c:pt idx="7">
                  <c:v>5542</c:v>
                </c:pt>
                <c:pt idx="8">
                  <c:v>6458</c:v>
                </c:pt>
                <c:pt idx="9">
                  <c:v>7581</c:v>
                </c:pt>
                <c:pt idx="10">
                  <c:v>8513</c:v>
                </c:pt>
                <c:pt idx="11">
                  <c:v>7586</c:v>
                </c:pt>
                <c:pt idx="12">
                  <c:v>93472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D2-4901-93AD-691705A57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D2-4901-93AD-691705A570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D2-4901-93AD-691705A570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D2-4901-93AD-691705A570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D2-4901-93AD-691705A570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D2-4901-93AD-691705A570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D2-4901-93AD-691705A570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D2-4901-93AD-691705A570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D2-4901-93AD-691705A570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D2-4901-93AD-691705A570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D2-4901-93AD-691705A570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D2-4901-93AD-691705A570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D2-4901-93AD-691705A570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D2-4901-93AD-691705A57031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cat'!$L$75:$L$87</c:f>
              <c:numCache>
                <c:formatCode>0.0%</c:formatCode>
                <c:ptCount val="13"/>
                <c:pt idx="0">
                  <c:v>0.68480168480168491</c:v>
                </c:pt>
                <c:pt idx="1">
                  <c:v>0.39990608858976362</c:v>
                </c:pt>
                <c:pt idx="2">
                  <c:v>0.36275843307943423</c:v>
                </c:pt>
                <c:pt idx="3">
                  <c:v>0.23073106185908032</c:v>
                </c:pt>
                <c:pt idx="4">
                  <c:v>-2.1514161220043571E-2</c:v>
                </c:pt>
                <c:pt idx="5">
                  <c:v>4.6337217088522786E-2</c:v>
                </c:pt>
                <c:pt idx="6">
                  <c:v>-6.2939958592132528E-2</c:v>
                </c:pt>
                <c:pt idx="7">
                  <c:v>-0.17871962062833435</c:v>
                </c:pt>
                <c:pt idx="8">
                  <c:v>-0.25297860034702135</c:v>
                </c:pt>
                <c:pt idx="9">
                  <c:v>-0.20384373030875869</c:v>
                </c:pt>
                <c:pt idx="10">
                  <c:v>-0.19536862003780719</c:v>
                </c:pt>
                <c:pt idx="11">
                  <c:v>-0.27043662242738986</c:v>
                </c:pt>
                <c:pt idx="12">
                  <c:v>4.0670419761545951E-4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BD2-4901-93AD-691705A57031}"/>
            </c:ext>
          </c:extLst>
        </c:ser>
        <c:ser>
          <c:idx val="4"/>
          <c:order val="5"/>
          <c:tx>
            <c:strRef>
              <c:f>'Viajeros entr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cat'!$M$75:$M$87</c:f>
              <c:numCache>
                <c:formatCode>0.0%</c:formatCode>
                <c:ptCount val="13"/>
                <c:pt idx="0">
                  <c:v>-2.210451258021795E-2</c:v>
                </c:pt>
                <c:pt idx="1">
                  <c:v>-0.1337530266343826</c:v>
                </c:pt>
                <c:pt idx="2">
                  <c:v>-1.8611029483788788E-2</c:v>
                </c:pt>
                <c:pt idx="3">
                  <c:v>-4.295819935691314E-2</c:v>
                </c:pt>
                <c:pt idx="4">
                  <c:v>-0.15349275533042761</c:v>
                </c:pt>
                <c:pt idx="5">
                  <c:v>4.5077581594435534E-2</c:v>
                </c:pt>
                <c:pt idx="6">
                  <c:v>-0.25124076320723499</c:v>
                </c:pt>
                <c:pt idx="7">
                  <c:v>-0.22813370473537609</c:v>
                </c:pt>
                <c:pt idx="8">
                  <c:v>-0.21664240659873846</c:v>
                </c:pt>
                <c:pt idx="9">
                  <c:v>-0.20459553037456724</c:v>
                </c:pt>
                <c:pt idx="10">
                  <c:v>-0.18332693783576359</c:v>
                </c:pt>
                <c:pt idx="11">
                  <c:v>-0.31348416289592762</c:v>
                </c:pt>
                <c:pt idx="12">
                  <c:v>-0.14705211384562034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BD2-4901-93AD-691705A57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239109</c:v>
                </c:pt>
                <c:pt idx="1">
                  <c:v>229131</c:v>
                </c:pt>
                <c:pt idx="2">
                  <c:v>164258</c:v>
                </c:pt>
                <c:pt idx="3">
                  <c:v>103516</c:v>
                </c:pt>
                <c:pt idx="4">
                  <c:v>220415</c:v>
                </c:pt>
                <c:pt idx="5">
                  <c:v>232309</c:v>
                </c:pt>
                <c:pt idx="6">
                  <c:v>259661</c:v>
                </c:pt>
                <c:pt idx="7">
                  <c:v>252776</c:v>
                </c:pt>
                <c:pt idx="8">
                  <c:v>230263</c:v>
                </c:pt>
                <c:pt idx="9">
                  <c:v>203159</c:v>
                </c:pt>
                <c:pt idx="10">
                  <c:v>179324</c:v>
                </c:pt>
                <c:pt idx="11">
                  <c:v>163740</c:v>
                </c:pt>
                <c:pt idx="12">
                  <c:v>167027</c:v>
                </c:pt>
                <c:pt idx="13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EA-4D80-A5D3-27266035C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4.3547141155059865E-2</c:v>
                </c:pt>
                <c:pt idx="1">
                  <c:v>0.39494575606667559</c:v>
                </c:pt>
                <c:pt idx="2">
                  <c:v>0.58678851578499946</c:v>
                </c:pt>
                <c:pt idx="3">
                  <c:v>-0.53035864165324509</c:v>
                </c:pt>
                <c:pt idx="4">
                  <c:v>-5.1199049541774122E-2</c:v>
                </c:pt>
                <c:pt idx="5">
                  <c:v>-0.10533734369042713</c:v>
                </c:pt>
                <c:pt idx="6">
                  <c:v>2.72375541981833E-2</c:v>
                </c:pt>
                <c:pt idx="7">
                  <c:v>9.7770809899983879E-2</c:v>
                </c:pt>
                <c:pt idx="8">
                  <c:v>0.1334127456819536</c:v>
                </c:pt>
                <c:pt idx="9">
                  <c:v>0.13291583948606989</c:v>
                </c:pt>
                <c:pt idx="10">
                  <c:v>9.5175277879565146E-2</c:v>
                </c:pt>
                <c:pt idx="11">
                  <c:v>-1.9679453022565241E-2</c:v>
                </c:pt>
                <c:pt idx="12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EA-4D80-A5D3-27266035C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239109</c:v>
                </c:pt>
                <c:pt idx="1">
                  <c:v>229131</c:v>
                </c:pt>
                <c:pt idx="2">
                  <c:v>164258</c:v>
                </c:pt>
                <c:pt idx="3">
                  <c:v>103516</c:v>
                </c:pt>
                <c:pt idx="4">
                  <c:v>220415</c:v>
                </c:pt>
                <c:pt idx="5">
                  <c:v>232309</c:v>
                </c:pt>
                <c:pt idx="6">
                  <c:v>259661</c:v>
                </c:pt>
                <c:pt idx="7">
                  <c:v>252776</c:v>
                </c:pt>
                <c:pt idx="8">
                  <c:v>230263</c:v>
                </c:pt>
                <c:pt idx="9">
                  <c:v>203159</c:v>
                </c:pt>
                <c:pt idx="10">
                  <c:v>179324</c:v>
                </c:pt>
                <c:pt idx="11">
                  <c:v>163740</c:v>
                </c:pt>
                <c:pt idx="12">
                  <c:v>167027</c:v>
                </c:pt>
                <c:pt idx="13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AB-4B1E-8434-54D92DD20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4.3547141155059865E-2</c:v>
                </c:pt>
                <c:pt idx="1">
                  <c:v>0.39494575606667559</c:v>
                </c:pt>
                <c:pt idx="2">
                  <c:v>0.58678851578499946</c:v>
                </c:pt>
                <c:pt idx="3">
                  <c:v>-0.53035864165324509</c:v>
                </c:pt>
                <c:pt idx="4">
                  <c:v>-5.1199049541774122E-2</c:v>
                </c:pt>
                <c:pt idx="5">
                  <c:v>-0.10533734369042713</c:v>
                </c:pt>
                <c:pt idx="6">
                  <c:v>2.72375541981833E-2</c:v>
                </c:pt>
                <c:pt idx="7">
                  <c:v>9.7770809899983879E-2</c:v>
                </c:pt>
                <c:pt idx="8">
                  <c:v>0.1334127456819536</c:v>
                </c:pt>
                <c:pt idx="9">
                  <c:v>0.13291583948606989</c:v>
                </c:pt>
                <c:pt idx="10">
                  <c:v>9.5175277879565146E-2</c:v>
                </c:pt>
                <c:pt idx="11">
                  <c:v>-1.9679453022565241E-2</c:v>
                </c:pt>
                <c:pt idx="12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AB-4B1E-8434-54D92DD20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7F-4542-89F2-25BED81473B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9072</c:v>
                </c:pt>
                <c:pt idx="1">
                  <c:v>10007</c:v>
                </c:pt>
                <c:pt idx="2">
                  <c:v>10527</c:v>
                </c:pt>
                <c:pt idx="3">
                  <c:v>8980</c:v>
                </c:pt>
                <c:pt idx="4">
                  <c:v>10621</c:v>
                </c:pt>
                <c:pt idx="5">
                  <c:v>10076</c:v>
                </c:pt>
                <c:pt idx="6">
                  <c:v>10842</c:v>
                </c:pt>
                <c:pt idx="7">
                  <c:v>8110</c:v>
                </c:pt>
                <c:pt idx="8">
                  <c:v>9279</c:v>
                </c:pt>
                <c:pt idx="9">
                  <c:v>10900</c:v>
                </c:pt>
                <c:pt idx="10">
                  <c:v>11473</c:v>
                </c:pt>
                <c:pt idx="11">
                  <c:v>10255</c:v>
                </c:pt>
                <c:pt idx="12">
                  <c:v>120142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7F-4542-89F2-25BED81473B1}"/>
            </c:ext>
          </c:extLst>
        </c:ser>
        <c:ser>
          <c:idx val="5"/>
          <c:order val="1"/>
          <c:tx>
            <c:strRef>
              <c:f>'Viajeros entr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7F-4542-89F2-25BED81473B1}"/>
              </c:ext>
            </c:extLst>
          </c:dPt>
          <c:val>
            <c:numRef>
              <c:f>'Viajeros entr evol mensu TF'!$G$31:$G$43</c:f>
              <c:numCache>
                <c:formatCode>#,##0</c:formatCode>
                <c:ptCount val="13"/>
                <c:pt idx="0">
                  <c:v>2598</c:v>
                </c:pt>
                <c:pt idx="1">
                  <c:v>5069</c:v>
                </c:pt>
                <c:pt idx="2">
                  <c:v>6171</c:v>
                </c:pt>
                <c:pt idx="3">
                  <c:v>6233</c:v>
                </c:pt>
                <c:pt idx="4">
                  <c:v>8659</c:v>
                </c:pt>
                <c:pt idx="5">
                  <c:v>9924</c:v>
                </c:pt>
                <c:pt idx="6">
                  <c:v>9928</c:v>
                </c:pt>
                <c:pt idx="7">
                  <c:v>9185</c:v>
                </c:pt>
                <c:pt idx="8">
                  <c:v>11073</c:v>
                </c:pt>
                <c:pt idx="9">
                  <c:v>12642</c:v>
                </c:pt>
                <c:pt idx="10">
                  <c:v>13326</c:v>
                </c:pt>
                <c:pt idx="11">
                  <c:v>9749</c:v>
                </c:pt>
                <c:pt idx="12">
                  <c:v>104557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7F-4542-89F2-25BED81473B1}"/>
            </c:ext>
          </c:extLst>
        </c:ser>
        <c:ser>
          <c:idx val="0"/>
          <c:order val="2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7F-4542-89F2-25BED81473B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6573</c:v>
                </c:pt>
                <c:pt idx="1">
                  <c:v>8995</c:v>
                </c:pt>
                <c:pt idx="2">
                  <c:v>11575</c:v>
                </c:pt>
                <c:pt idx="3">
                  <c:v>10703</c:v>
                </c:pt>
                <c:pt idx="4">
                  <c:v>12721</c:v>
                </c:pt>
                <c:pt idx="5">
                  <c:v>12409</c:v>
                </c:pt>
                <c:pt idx="6">
                  <c:v>12525</c:v>
                </c:pt>
                <c:pt idx="7">
                  <c:v>8882</c:v>
                </c:pt>
                <c:pt idx="8">
                  <c:v>12859</c:v>
                </c:pt>
                <c:pt idx="9">
                  <c:v>13163</c:v>
                </c:pt>
                <c:pt idx="10">
                  <c:v>13787</c:v>
                </c:pt>
                <c:pt idx="11">
                  <c:v>10694</c:v>
                </c:pt>
                <c:pt idx="12">
                  <c:v>134886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7F-4542-89F2-25BED81473B1}"/>
            </c:ext>
          </c:extLst>
        </c:ser>
        <c:ser>
          <c:idx val="1"/>
          <c:order val="3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7F-4542-89F2-25BED81473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C7F-4542-89F2-25BED81473B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10452</c:v>
                </c:pt>
                <c:pt idx="1">
                  <c:v>12083</c:v>
                </c:pt>
                <c:pt idx="2">
                  <c:v>15380</c:v>
                </c:pt>
                <c:pt idx="3">
                  <c:v>12270</c:v>
                </c:pt>
                <c:pt idx="4">
                  <c:v>13214</c:v>
                </c:pt>
                <c:pt idx="5">
                  <c:v>13066</c:v>
                </c:pt>
                <c:pt idx="6">
                  <c:v>11727</c:v>
                </c:pt>
                <c:pt idx="7">
                  <c:v>8822</c:v>
                </c:pt>
                <c:pt idx="8">
                  <c:v>11310</c:v>
                </c:pt>
                <c:pt idx="9">
                  <c:v>13962</c:v>
                </c:pt>
                <c:pt idx="10">
                  <c:v>13695</c:v>
                </c:pt>
                <c:pt idx="11">
                  <c:v>10449</c:v>
                </c:pt>
                <c:pt idx="12">
                  <c:v>146430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7F-4542-89F2-25BED8147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7F-4542-89F2-25BED81473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7F-4542-89F2-25BED81473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7F-4542-89F2-25BED81473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7F-4542-89F2-25BED81473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7F-4542-89F2-25BED81473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7F-4542-89F2-25BED81473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7F-4542-89F2-25BED81473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7F-4542-89F2-25BED81473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7F-4542-89F2-25BED81473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7F-4542-89F2-25BED81473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7F-4542-89F2-25BED81473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7F-4542-89F2-25BED81473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7F-4542-89F2-25BED81473B1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TF'!$L$31:$L$43</c:f>
              <c:numCache>
                <c:formatCode>0.0%</c:formatCode>
                <c:ptCount val="13"/>
                <c:pt idx="0">
                  <c:v>0.59014148790506615</c:v>
                </c:pt>
                <c:pt idx="1">
                  <c:v>0.3433018343524179</c:v>
                </c:pt>
                <c:pt idx="2">
                  <c:v>0.32872570194384454</c:v>
                </c:pt>
                <c:pt idx="3">
                  <c:v>0.14640754928524702</c:v>
                </c:pt>
                <c:pt idx="4">
                  <c:v>3.8754814873044552E-2</c:v>
                </c:pt>
                <c:pt idx="5">
                  <c:v>5.2945442823757016E-2</c:v>
                </c:pt>
                <c:pt idx="6">
                  <c:v>-6.3712574850299353E-2</c:v>
                </c:pt>
                <c:pt idx="7">
                  <c:v>-6.7552353073632165E-3</c:v>
                </c:pt>
                <c:pt idx="8">
                  <c:v>-0.12046037794540787</c:v>
                </c:pt>
                <c:pt idx="9">
                  <c:v>6.0700448226088222E-2</c:v>
                </c:pt>
                <c:pt idx="10">
                  <c:v>-6.6729527816058454E-3</c:v>
                </c:pt>
                <c:pt idx="11">
                  <c:v>-2.2910043014774617E-2</c:v>
                </c:pt>
                <c:pt idx="12">
                  <c:v>8.5583381522174262E-2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7F-4542-89F2-25BED81473B1}"/>
            </c:ext>
          </c:extLst>
        </c:ser>
        <c:ser>
          <c:idx val="4"/>
          <c:order val="5"/>
          <c:tx>
            <c:strRef>
              <c:f>'Viajeros entr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TF'!$M$31:$M$43</c:f>
              <c:numCache>
                <c:formatCode>0.0%</c:formatCode>
                <c:ptCount val="13"/>
                <c:pt idx="0">
                  <c:v>0.15211640211640209</c:v>
                </c:pt>
                <c:pt idx="1">
                  <c:v>0.20745478165284292</c:v>
                </c:pt>
                <c:pt idx="2">
                  <c:v>0.46100503467274634</c:v>
                </c:pt>
                <c:pt idx="3">
                  <c:v>0.36636971046770594</c:v>
                </c:pt>
                <c:pt idx="4">
                  <c:v>0.24413896996516327</c:v>
                </c:pt>
                <c:pt idx="5">
                  <c:v>0.29674473997618112</c:v>
                </c:pt>
                <c:pt idx="6">
                  <c:v>8.1627006087437781E-2</c:v>
                </c:pt>
                <c:pt idx="7">
                  <c:v>8.7792848335388474E-2</c:v>
                </c:pt>
                <c:pt idx="8">
                  <c:v>0.21888134497251865</c:v>
                </c:pt>
                <c:pt idx="9">
                  <c:v>0.28091743119266055</c:v>
                </c:pt>
                <c:pt idx="10">
                  <c:v>0.19367209971236821</c:v>
                </c:pt>
                <c:pt idx="11">
                  <c:v>1.8917601170160836E-2</c:v>
                </c:pt>
                <c:pt idx="12">
                  <c:v>0.21880774416939963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7F-4542-89F2-25BED8147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145637</c:v>
                </c:pt>
                <c:pt idx="1">
                  <c:v>135697</c:v>
                </c:pt>
                <c:pt idx="2">
                  <c:v>102944</c:v>
                </c:pt>
                <c:pt idx="3">
                  <c:v>54788</c:v>
                </c:pt>
                <c:pt idx="4">
                  <c:v>110828</c:v>
                </c:pt>
                <c:pt idx="5">
                  <c:v>115399</c:v>
                </c:pt>
                <c:pt idx="6">
                  <c:v>101435</c:v>
                </c:pt>
                <c:pt idx="7">
                  <c:v>74718</c:v>
                </c:pt>
                <c:pt idx="8">
                  <c:v>68694</c:v>
                </c:pt>
                <c:pt idx="9">
                  <c:v>58915</c:v>
                </c:pt>
                <c:pt idx="10">
                  <c:v>47290</c:v>
                </c:pt>
                <c:pt idx="11">
                  <c:v>44490</c:v>
                </c:pt>
                <c:pt idx="12">
                  <c:v>35910</c:v>
                </c:pt>
                <c:pt idx="13">
                  <c:v>31589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74-4C3D-97E8-6784104F6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7.3251435182796865E-2</c:v>
                </c:pt>
                <c:pt idx="1">
                  <c:v>0.31816327323593407</c:v>
                </c:pt>
                <c:pt idx="2">
                  <c:v>0.87895159523983346</c:v>
                </c:pt>
                <c:pt idx="3">
                  <c:v>-0.50564839210307866</c:v>
                </c:pt>
                <c:pt idx="4">
                  <c:v>-3.9610395237393736E-2</c:v>
                </c:pt>
                <c:pt idx="5">
                  <c:v>0.13766451422092962</c:v>
                </c:pt>
                <c:pt idx="6">
                  <c:v>0.35757113413099928</c:v>
                </c:pt>
                <c:pt idx="7">
                  <c:v>8.7693248318630346E-2</c:v>
                </c:pt>
                <c:pt idx="8">
                  <c:v>0.16598489349062207</c:v>
                </c:pt>
                <c:pt idx="9">
                  <c:v>0.24582364136181001</c:v>
                </c:pt>
                <c:pt idx="10">
                  <c:v>6.2935491121600462E-2</c:v>
                </c:pt>
                <c:pt idx="11">
                  <c:v>0.23893065998329166</c:v>
                </c:pt>
                <c:pt idx="12">
                  <c:v>0.13678812244768745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74-4C3D-97E8-6784104F6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52-4373-A567-21534A488B5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752-4373-A567-21534A488B5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752-4373-A567-21534A488B5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752-4373-A567-21534A488B5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752-4373-A567-21534A488B5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752-4373-A567-21534A488B5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752-4373-A567-21534A488B5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752-4373-A567-21534A488B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229131</c:v>
                </c:pt>
                <c:pt idx="1">
                  <c:v>134886</c:v>
                </c:pt>
                <c:pt idx="2">
                  <c:v>94245</c:v>
                </c:pt>
                <c:pt idx="3">
                  <c:v>9917</c:v>
                </c:pt>
                <c:pt idx="4">
                  <c:v>11261</c:v>
                </c:pt>
                <c:pt idx="5">
                  <c:v>8524</c:v>
                </c:pt>
                <c:pt idx="6">
                  <c:v>2573</c:v>
                </c:pt>
                <c:pt idx="7">
                  <c:v>1836</c:v>
                </c:pt>
                <c:pt idx="8">
                  <c:v>1075</c:v>
                </c:pt>
                <c:pt idx="9">
                  <c:v>1885</c:v>
                </c:pt>
                <c:pt idx="10">
                  <c:v>57174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752-4373-A567-21534A488B58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22/21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92812975301164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52-4373-A567-21534A488B58}"/>
                </c:ext>
              </c:extLst>
            </c:dLbl>
            <c:dLbl>
              <c:idx val="1"/>
              <c:layout>
                <c:manualLayout>
                  <c:x val="-3.7747749308764886E-3"/>
                  <c:y val="-0.425780110819480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52-4373-A567-21534A488B58}"/>
                </c:ext>
              </c:extLst>
            </c:dLbl>
            <c:dLbl>
              <c:idx val="2"/>
              <c:layout>
                <c:manualLayout>
                  <c:x val="-3.5644711339721326E-6"/>
                  <c:y val="-0.303845121923862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52-4373-A567-21534A488B58}"/>
                </c:ext>
              </c:extLst>
            </c:dLbl>
            <c:dLbl>
              <c:idx val="3"/>
              <c:layout>
                <c:manualLayout>
                  <c:x val="-6.2908954991125953E-3"/>
                  <c:y val="-0.127981156201628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52-4373-A567-21534A488B58}"/>
                </c:ext>
              </c:extLst>
            </c:dLbl>
            <c:dLbl>
              <c:idx val="4"/>
              <c:layout>
                <c:manualLayout>
                  <c:x val="-5.0322411364722595E-3"/>
                  <c:y val="-0.12531323328173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52-4373-A567-21534A488B58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52-4373-A567-21534A488B58}"/>
                </c:ext>
              </c:extLst>
            </c:dLbl>
            <c:dLbl>
              <c:idx val="6"/>
              <c:layout>
                <c:manualLayout>
                  <c:x val="-1.2598425196851317E-3"/>
                  <c:y val="-0.104440944881889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52-4373-A567-21534A488B58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52-4373-A567-21534A488B58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52-4373-A567-21534A488B58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52-4373-A567-21534A488B58}"/>
                </c:ext>
              </c:extLst>
            </c:dLbl>
            <c:dLbl>
              <c:idx val="10"/>
              <c:layout>
                <c:manualLayout>
                  <c:x val="-3.9092347030968821E-3"/>
                  <c:y val="-0.235265002131143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52-4373-A567-21534A488B58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0.39494575606667559</c:v>
                </c:pt>
                <c:pt idx="1">
                  <c:v>0.29007144428397913</c:v>
                </c:pt>
                <c:pt idx="2">
                  <c:v>0.57861677358838204</c:v>
                </c:pt>
                <c:pt idx="3">
                  <c:v>1.9727218225419665</c:v>
                </c:pt>
                <c:pt idx="4">
                  <c:v>0.53964998632759098</c:v>
                </c:pt>
                <c:pt idx="5">
                  <c:v>0.19484160358844971</c:v>
                </c:pt>
                <c:pt idx="6">
                  <c:v>0.93023255813953498</c:v>
                </c:pt>
                <c:pt idx="7">
                  <c:v>0.35298452468680908</c:v>
                </c:pt>
                <c:pt idx="8">
                  <c:v>0.93693693693693691</c:v>
                </c:pt>
                <c:pt idx="9">
                  <c:v>1.0511425462459196</c:v>
                </c:pt>
                <c:pt idx="10">
                  <c:v>0.51442269488517467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752-4373-A567-21534A488B5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752-4373-A567-21534A488B5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752-4373-A567-21534A488B5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752-4373-A567-21534A488B5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752-4373-A567-21534A488B5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752-4373-A567-21534A488B5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752-4373-A567-21534A488B5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752-4373-A567-21534A488B58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52-4373-A567-21534A488B58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52-4373-A567-21534A488B58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752-4373-A567-21534A488B58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52-4373-A567-21534A488B58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52-4373-A567-21534A488B58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52-4373-A567-21534A488B58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52-4373-A567-21534A488B58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52-4373-A567-21534A488B58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752-4373-A567-21534A488B58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752-4373-A567-21534A488B58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52-4373-A567-21534A488B5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0.58868507534990899</c:v>
                </c:pt>
                <c:pt idx="2">
                  <c:v>0.41131492465009101</c:v>
                </c:pt>
                <c:pt idx="3">
                  <c:v>4.328091790285906E-2</c:v>
                </c:pt>
                <c:pt idx="4">
                  <c:v>4.9146558082494296E-2</c:v>
                </c:pt>
                <c:pt idx="5">
                  <c:v>3.7201426258341296E-2</c:v>
                </c:pt>
                <c:pt idx="6">
                  <c:v>1.1229384064137982E-2</c:v>
                </c:pt>
                <c:pt idx="7">
                  <c:v>8.0128834596802697E-3</c:v>
                </c:pt>
                <c:pt idx="8">
                  <c:v>4.6916392805862149E-3</c:v>
                </c:pt>
                <c:pt idx="9">
                  <c:v>8.2267349245628042E-3</c:v>
                </c:pt>
                <c:pt idx="10">
                  <c:v>0.24952538067742908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752-4373-A567-21534A488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BB-4071-B7D8-137338985A7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BB-4071-B7D8-137338985A7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DBB-4071-B7D8-137338985A7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DBB-4071-B7D8-137338985A7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DBB-4071-B7D8-137338985A7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DBB-4071-B7D8-137338985A7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DBB-4071-B7D8-137338985A7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DBB-4071-B7D8-137338985A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residencia'!$R$11,'viaj entrados lugar residencia'!$R$12,'viaj entrados lugar residencia'!$R$15:$R$23)</c:f>
              <c:numCache>
                <c:formatCode>#,##0</c:formatCode>
                <c:ptCount val="11"/>
                <c:pt idx="0">
                  <c:v>21639</c:v>
                </c:pt>
                <c:pt idx="1">
                  <c:v>10903</c:v>
                </c:pt>
                <c:pt idx="2">
                  <c:v>10736</c:v>
                </c:pt>
                <c:pt idx="3">
                  <c:v>1218</c:v>
                </c:pt>
                <c:pt idx="4">
                  <c:v>1962</c:v>
                </c:pt>
                <c:pt idx="5">
                  <c:v>765</c:v>
                </c:pt>
                <c:pt idx="6">
                  <c:v>320</c:v>
                </c:pt>
                <c:pt idx="7">
                  <c:v>245</c:v>
                </c:pt>
                <c:pt idx="8">
                  <c:v>200</c:v>
                </c:pt>
                <c:pt idx="9">
                  <c:v>370</c:v>
                </c:pt>
                <c:pt idx="10">
                  <c:v>5656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BB-4071-B7D8-137338985A7E}"/>
            </c:ext>
          </c:extLst>
        </c:ser>
        <c:ser>
          <c:idx val="1"/>
          <c:order val="1"/>
          <c:tx>
            <c:strRef>
              <c:f>'viaj entrados lugar residencia'!$I$9</c:f>
              <c:strCache>
                <c:ptCount val="1"/>
                <c:pt idx="0">
                  <c:v>var. 23/19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0.62003208245585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BB-4071-B7D8-137338985A7E}"/>
                </c:ext>
              </c:extLst>
            </c:dLbl>
            <c:dLbl>
              <c:idx val="1"/>
              <c:layout>
                <c:manualLayout>
                  <c:x val="-6.4950711709962508E-3"/>
                  <c:y val="0.411360797945369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BB-4071-B7D8-137338985A7E}"/>
                </c:ext>
              </c:extLst>
            </c:dLbl>
            <c:dLbl>
              <c:idx val="2"/>
              <c:layout>
                <c:manualLayout>
                  <c:x val="-3.7759152420983179E-3"/>
                  <c:y val="0.417145413214325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BB-4071-B7D8-137338985A7E}"/>
                </c:ext>
              </c:extLst>
            </c:dLbl>
            <c:dLbl>
              <c:idx val="3"/>
              <c:layout>
                <c:manualLayout>
                  <c:x val="-5.1018234892476148E-3"/>
                  <c:y val="0.219029200297331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BB-4071-B7D8-137338985A7E}"/>
                </c:ext>
              </c:extLst>
            </c:dLbl>
            <c:dLbl>
              <c:idx val="4"/>
              <c:layout>
                <c:manualLayout>
                  <c:x val="-7.8209794181455239E-3"/>
                  <c:y val="0.222406033832237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BB-4071-B7D8-137338985A7E}"/>
                </c:ext>
              </c:extLst>
            </c:dLbl>
            <c:dLbl>
              <c:idx val="5"/>
              <c:layout>
                <c:manualLayout>
                  <c:x val="-1.0607265977194379E-2"/>
                  <c:y val="0.19221206371759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BB-4071-B7D8-137338985A7E}"/>
                </c:ext>
              </c:extLst>
            </c:dLbl>
            <c:dLbl>
              <c:idx val="6"/>
              <c:layout>
                <c:manualLayout>
                  <c:x val="-6.4950711709962266E-3"/>
                  <c:y val="-6.05069103204205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BB-4071-B7D8-137338985A7E}"/>
                </c:ext>
              </c:extLst>
            </c:dLbl>
            <c:dLbl>
              <c:idx val="7"/>
              <c:layout>
                <c:manualLayout>
                  <c:x val="-9.2141226976699513E-3"/>
                  <c:y val="0.178105932247190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BB-4071-B7D8-137338985A7E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BB-4071-B7D8-137338985A7E}"/>
                </c:ext>
              </c:extLst>
            </c:dLbl>
            <c:dLbl>
              <c:idx val="9"/>
              <c:layout>
                <c:manualLayout>
                  <c:x val="-5.0345884568724856E-3"/>
                  <c:y val="-7.4378296697875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BB-4071-B7D8-137338985A7E}"/>
                </c:ext>
              </c:extLst>
            </c:dLbl>
            <c:dLbl>
              <c:idx val="10"/>
              <c:layout>
                <c:manualLayout>
                  <c:x val="-2.6518164942987889E-3"/>
                  <c:y val="0.293026905471402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BB-4071-B7D8-137338985A7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0.0%</c:formatCode>
                <c:ptCount val="11"/>
                <c:pt idx="0">
                  <c:v>-0.12438797394084089</c:v>
                </c:pt>
                <c:pt idx="1">
                  <c:v>-1.2140980338860241E-2</c:v>
                </c:pt>
                <c:pt idx="2">
                  <c:v>-0.21497513892951159</c:v>
                </c:pt>
                <c:pt idx="3">
                  <c:v>-0.11546840958605664</c:v>
                </c:pt>
                <c:pt idx="4">
                  <c:v>-6.7490494296577941E-2</c:v>
                </c:pt>
                <c:pt idx="5">
                  <c:v>-0.26653883029721959</c:v>
                </c:pt>
                <c:pt idx="6">
                  <c:v>2.8938906752411508E-2</c:v>
                </c:pt>
                <c:pt idx="7">
                  <c:v>-0.16949152542372881</c:v>
                </c:pt>
                <c:pt idx="8">
                  <c:v>0.14942528735632177</c:v>
                </c:pt>
                <c:pt idx="9">
                  <c:v>3.0640668523676862E-2</c:v>
                </c:pt>
                <c:pt idx="10">
                  <c:v>-0.29414701110695118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DBB-4071-B7D8-137338985A7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3DBB-4071-B7D8-137338985A7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DBB-4071-B7D8-137338985A7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DBB-4071-B7D8-137338985A7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DBB-4071-B7D8-137338985A7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DBB-4071-B7D8-137338985A7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DBB-4071-B7D8-137338985A7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DBB-4071-B7D8-137338985A7E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BB-4071-B7D8-137338985A7E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DBB-4071-B7D8-137338985A7E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DBB-4071-B7D8-137338985A7E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BB-4071-B7D8-137338985A7E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BB-4071-B7D8-137338985A7E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BB-4071-B7D8-137338985A7E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DBB-4071-B7D8-137338985A7E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DBB-4071-B7D8-137338985A7E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DBB-4071-B7D8-137338985A7E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DBB-4071-B7D8-137338985A7E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DBB-4071-B7D8-137338985A7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residencia'!$U$11,'viaj entrados lugar residencia'!$U$12,'viaj entrados lugar residencia'!$U$15:$U$23)</c:f>
              <c:numCache>
                <c:formatCode>0.0%</c:formatCode>
                <c:ptCount val="11"/>
                <c:pt idx="0">
                  <c:v>1</c:v>
                </c:pt>
                <c:pt idx="1">
                  <c:v>0.50385877351079067</c:v>
                </c:pt>
                <c:pt idx="2">
                  <c:v>0.49614122648920927</c:v>
                </c:pt>
                <c:pt idx="3">
                  <c:v>5.6287259115485926E-2</c:v>
                </c:pt>
                <c:pt idx="4">
                  <c:v>9.0669624289477335E-2</c:v>
                </c:pt>
                <c:pt idx="5">
                  <c:v>3.5352835158741165E-2</c:v>
                </c:pt>
                <c:pt idx="6">
                  <c:v>1.4788114053329636E-2</c:v>
                </c:pt>
                <c:pt idx="7">
                  <c:v>1.1322149822080503E-2</c:v>
                </c:pt>
                <c:pt idx="8">
                  <c:v>9.2425712833310233E-3</c:v>
                </c:pt>
                <c:pt idx="9">
                  <c:v>1.7098756874162391E-2</c:v>
                </c:pt>
                <c:pt idx="10">
                  <c:v>0.26137991589260134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DBB-4071-B7D8-137338985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BE-4EFB-BCE7-E77E947E25A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EBE-4EFB-BCE7-E77E947E25A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BE-4EFB-BCE7-E77E947E25A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EBE-4EFB-BCE7-E77E947E25A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EBE-4EFB-BCE7-E77E947E25A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EBE-4EFB-BCE7-E77E947E25A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EBE-4EFB-BCE7-E77E947E25A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EBE-4EFB-BCE7-E77E947E25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239109</c:v>
                </c:pt>
                <c:pt idx="1">
                  <c:v>146430</c:v>
                </c:pt>
                <c:pt idx="2">
                  <c:v>92679</c:v>
                </c:pt>
                <c:pt idx="3">
                  <c:v>11646</c:v>
                </c:pt>
                <c:pt idx="4">
                  <c:v>13316</c:v>
                </c:pt>
                <c:pt idx="5">
                  <c:v>8756</c:v>
                </c:pt>
                <c:pt idx="6">
                  <c:v>2637</c:v>
                </c:pt>
                <c:pt idx="7">
                  <c:v>1934</c:v>
                </c:pt>
                <c:pt idx="8">
                  <c:v>1341</c:v>
                </c:pt>
                <c:pt idx="9">
                  <c:v>2455</c:v>
                </c:pt>
                <c:pt idx="10">
                  <c:v>50594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BE-4EFB-BCE7-E77E947E25AB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467706574272200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BE-4EFB-BCE7-E77E947E25AB}"/>
                </c:ext>
              </c:extLst>
            </c:dLbl>
            <c:dLbl>
              <c:idx val="1"/>
              <c:layout>
                <c:manualLayout>
                  <c:x val="-5.1691629238469535E-3"/>
                  <c:y val="-0.342906196875766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BE-4EFB-BCE7-E77E947E25AB}"/>
                </c:ext>
              </c:extLst>
            </c:dLbl>
            <c:dLbl>
              <c:idx val="2"/>
              <c:layout>
                <c:manualLayout>
                  <c:x val="-7.7536399835462094E-3"/>
                  <c:y val="-0.250755121775191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BE-4EFB-BCE7-E77E947E25AB}"/>
                </c:ext>
              </c:extLst>
            </c:dLbl>
            <c:dLbl>
              <c:idx val="3"/>
              <c:layout>
                <c:manualLayout>
                  <c:x val="-7.7536399835462094E-3"/>
                  <c:y val="-0.1239221037219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BE-4EFB-BCE7-E77E947E25AB}"/>
                </c:ext>
              </c:extLst>
            </c:dLbl>
            <c:dLbl>
              <c:idx val="4"/>
              <c:layout>
                <c:manualLayout>
                  <c:x val="-2.517346429548335E-3"/>
                  <c:y val="-0.126084427416497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BE-4EFB-BCE7-E77E947E25AB}"/>
                </c:ext>
              </c:extLst>
            </c:dLbl>
            <c:dLbl>
              <c:idx val="5"/>
              <c:layout>
                <c:manualLayout>
                  <c:x val="-3.977724741447892E-3"/>
                  <c:y val="-0.101379244887622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BE-4EFB-BCE7-E77E947E25AB}"/>
                </c:ext>
              </c:extLst>
            </c:dLbl>
            <c:dLbl>
              <c:idx val="6"/>
              <c:layout>
                <c:manualLayout>
                  <c:x val="-2.517346429548335E-3"/>
                  <c:y val="-8.67630268021008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BE-4EFB-BCE7-E77E947E25AB}"/>
                </c:ext>
              </c:extLst>
            </c:dLbl>
            <c:dLbl>
              <c:idx val="7"/>
              <c:layout>
                <c:manualLayout>
                  <c:x val="-2.5845814619234646E-3"/>
                  <c:y val="-9.877693859696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BE-4EFB-BCE7-E77E947E25AB}"/>
                </c:ext>
              </c:extLst>
            </c:dLbl>
            <c:dLbl>
              <c:idx val="8"/>
              <c:layout>
                <c:manualLayout>
                  <c:x val="-6.4277317363969121E-3"/>
                  <c:y val="-8.37489298800055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BE-4EFB-BCE7-E77E947E25AB}"/>
                </c:ext>
              </c:extLst>
            </c:dLbl>
            <c:dLbl>
              <c:idx val="9"/>
              <c:layout>
                <c:manualLayout>
                  <c:x val="-3.7086802097230907E-3"/>
                  <c:y val="-9.10867344589445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BE-4EFB-BCE7-E77E947E25AB}"/>
                </c:ext>
              </c:extLst>
            </c:dLbl>
            <c:dLbl>
              <c:idx val="10"/>
              <c:layout>
                <c:manualLayout>
                  <c:x val="-6.6295412357464866E-3"/>
                  <c:y val="0.274442762323882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BE-4EFB-BCE7-E77E947E25AB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4.3547141155059865E-2</c:v>
                </c:pt>
                <c:pt idx="1">
                  <c:v>8.5583381522174262E-2</c:v>
                </c:pt>
                <c:pt idx="2">
                  <c:v>-1.6616266114913292E-2</c:v>
                </c:pt>
                <c:pt idx="3">
                  <c:v>0.17434708077039418</c:v>
                </c:pt>
                <c:pt idx="4">
                  <c:v>0.18248823372702239</c:v>
                </c:pt>
                <c:pt idx="5">
                  <c:v>2.7217268887846036E-2</c:v>
                </c:pt>
                <c:pt idx="6">
                  <c:v>2.4873688301593422E-2</c:v>
                </c:pt>
                <c:pt idx="7">
                  <c:v>5.3376906318082895E-2</c:v>
                </c:pt>
                <c:pt idx="8">
                  <c:v>0.24744186046511629</c:v>
                </c:pt>
                <c:pt idx="9">
                  <c:v>0.3023872679045092</c:v>
                </c:pt>
                <c:pt idx="10">
                  <c:v>-0.11508727743379854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EBE-4EFB-BCE7-E77E947E25A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EBE-4EFB-BCE7-E77E947E25A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EBE-4EFB-BCE7-E77E947E25A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EBE-4EFB-BCE7-E77E947E25A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EBE-4EFB-BCE7-E77E947E25A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EBE-4EFB-BCE7-E77E947E25A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EBE-4EFB-BCE7-E77E947E25A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EBE-4EFB-BCE7-E77E947E25AB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BE-4EFB-BCE7-E77E947E25AB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EBE-4EFB-BCE7-E77E947E25AB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EBE-4EFB-BCE7-E77E947E25AB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BE-4EFB-BCE7-E77E947E25AB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BE-4EFB-BCE7-E77E947E25AB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BE-4EFB-BCE7-E77E947E25AB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BE-4EFB-BCE7-E77E947E25AB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BE-4EFB-BCE7-E77E947E25AB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EBE-4EFB-BCE7-E77E947E25AB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EBE-4EFB-BCE7-E77E947E25AB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EBE-4EFB-BCE7-E77E947E25A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0.61239852954092067</c:v>
                </c:pt>
                <c:pt idx="2">
                  <c:v>0.38760147045907933</c:v>
                </c:pt>
                <c:pt idx="3">
                  <c:v>4.8705820358079369E-2</c:v>
                </c:pt>
                <c:pt idx="4">
                  <c:v>5.5690082765600626E-2</c:v>
                </c:pt>
                <c:pt idx="5">
                  <c:v>3.6619282419315037E-2</c:v>
                </c:pt>
                <c:pt idx="6">
                  <c:v>1.1028443094990152E-2</c:v>
                </c:pt>
                <c:pt idx="7">
                  <c:v>8.0883613749377897E-3</c:v>
                </c:pt>
                <c:pt idx="8">
                  <c:v>5.6083208913089849E-3</c:v>
                </c:pt>
                <c:pt idx="9">
                  <c:v>1.0267283958362086E-2</c:v>
                </c:pt>
                <c:pt idx="10">
                  <c:v>0.21159387559648529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EBE-4EFB-BCE7-E77E947E2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2905884884690165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2D-4711-9E63-BA932F19966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2D-4711-9E63-BA932F19966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02D-4711-9E63-BA932F19966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02D-4711-9E63-BA932F19966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02D-4711-9E63-BA932F19966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02D-4711-9E63-BA932F19966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02D-4711-9E63-BA932F19966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02D-4711-9E63-BA932F19966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239109</c:v>
                </c:pt>
                <c:pt idx="1">
                  <c:v>146430</c:v>
                </c:pt>
                <c:pt idx="2">
                  <c:v>92679</c:v>
                </c:pt>
                <c:pt idx="3">
                  <c:v>11646</c:v>
                </c:pt>
                <c:pt idx="4">
                  <c:v>13316</c:v>
                </c:pt>
                <c:pt idx="5">
                  <c:v>8756</c:v>
                </c:pt>
                <c:pt idx="6">
                  <c:v>2637</c:v>
                </c:pt>
                <c:pt idx="7">
                  <c:v>1934</c:v>
                </c:pt>
                <c:pt idx="8">
                  <c:v>1341</c:v>
                </c:pt>
                <c:pt idx="9">
                  <c:v>2455</c:v>
                </c:pt>
                <c:pt idx="10">
                  <c:v>50594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02D-4711-9E63-BA932F199669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470093493952353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2D-4711-9E63-BA932F199669}"/>
                </c:ext>
              </c:extLst>
            </c:dLbl>
            <c:dLbl>
              <c:idx val="1"/>
              <c:layout>
                <c:manualLayout>
                  <c:x val="-1.0472795912444143E-2"/>
                  <c:y val="-0.323810839434544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2D-4711-9E63-BA932F199669}"/>
                </c:ext>
              </c:extLst>
            </c:dLbl>
            <c:dLbl>
              <c:idx val="2"/>
              <c:layout>
                <c:manualLayout>
                  <c:x val="-5.1018234892476148E-3"/>
                  <c:y val="-0.243594362734733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2D-4711-9E63-BA932F199669}"/>
                </c:ext>
              </c:extLst>
            </c:dLbl>
            <c:dLbl>
              <c:idx val="3"/>
              <c:layout>
                <c:manualLayout>
                  <c:x val="-3.7759152420983179E-3"/>
                  <c:y val="-0.11914826436169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2D-4711-9E63-BA932F199669}"/>
                </c:ext>
              </c:extLst>
            </c:dLbl>
            <c:dLbl>
              <c:idx val="4"/>
              <c:layout>
                <c:manualLayout>
                  <c:x val="-5.1691629238469292E-3"/>
                  <c:y val="-0.121310588056192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2D-4711-9E63-BA932F199669}"/>
                </c:ext>
              </c:extLst>
            </c:dLbl>
            <c:dLbl>
              <c:idx val="5"/>
              <c:layout>
                <c:manualLayout>
                  <c:x val="-3.977724741447892E-3"/>
                  <c:y val="-0.10376616456777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2D-4711-9E63-BA932F199669}"/>
                </c:ext>
              </c:extLst>
            </c:dLbl>
            <c:dLbl>
              <c:idx val="6"/>
              <c:layout>
                <c:manualLayout>
                  <c:x val="-6.4950711709962266E-3"/>
                  <c:y val="-9.63107055227119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2D-4711-9E63-BA932F199669}"/>
                </c:ext>
              </c:extLst>
            </c:dLbl>
            <c:dLbl>
              <c:idx val="7"/>
              <c:layout>
                <c:manualLayout>
                  <c:x val="-6.5623062033713566E-3"/>
                  <c:y val="-9.877693859696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2D-4711-9E63-BA932F199669}"/>
                </c:ext>
              </c:extLst>
            </c:dLbl>
            <c:dLbl>
              <c:idx val="8"/>
              <c:layout>
                <c:manualLayout>
                  <c:x val="-6.4277317363969121E-3"/>
                  <c:y val="-0.100457367641074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2D-4711-9E63-BA932F199669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2D-4711-9E63-BA932F199669}"/>
                </c:ext>
              </c:extLst>
            </c:dLbl>
            <c:dLbl>
              <c:idx val="10"/>
              <c:layout>
                <c:manualLayout>
                  <c:x val="-5.3036329885973836E-3"/>
                  <c:y val="0.2863773607246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2D-4711-9E63-BA932F199669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4.3547141155059865E-2</c:v>
                </c:pt>
                <c:pt idx="1">
                  <c:v>8.5583381522174262E-2</c:v>
                </c:pt>
                <c:pt idx="2">
                  <c:v>-1.6616266114913292E-2</c:v>
                </c:pt>
                <c:pt idx="3">
                  <c:v>0.17434708077039418</c:v>
                </c:pt>
                <c:pt idx="4">
                  <c:v>0.18248823372702239</c:v>
                </c:pt>
                <c:pt idx="5">
                  <c:v>2.7217268887846036E-2</c:v>
                </c:pt>
                <c:pt idx="6">
                  <c:v>2.4873688301593422E-2</c:v>
                </c:pt>
                <c:pt idx="7">
                  <c:v>5.3376906318082895E-2</c:v>
                </c:pt>
                <c:pt idx="8">
                  <c:v>0.24744186046511629</c:v>
                </c:pt>
                <c:pt idx="9">
                  <c:v>0.3023872679045092</c:v>
                </c:pt>
                <c:pt idx="10">
                  <c:v>-0.11508727743379854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02D-4711-9E63-BA932F19966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02D-4711-9E63-BA932F19966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02D-4711-9E63-BA932F19966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02D-4711-9E63-BA932F19966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02D-4711-9E63-BA932F19966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02D-4711-9E63-BA932F19966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02D-4711-9E63-BA932F19966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02D-4711-9E63-BA932F199669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2D-4711-9E63-BA932F199669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02D-4711-9E63-BA932F199669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02D-4711-9E63-BA932F199669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2D-4711-9E63-BA932F199669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2D-4711-9E63-BA932F199669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2D-4711-9E63-BA932F199669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02D-4711-9E63-BA932F199669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02D-4711-9E63-BA932F199669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02D-4711-9E63-BA932F199669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02D-4711-9E63-BA932F199669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02D-4711-9E63-BA932F19966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0.61239852954092067</c:v>
                </c:pt>
                <c:pt idx="2">
                  <c:v>0.38760147045907933</c:v>
                </c:pt>
                <c:pt idx="3">
                  <c:v>4.8705820358079369E-2</c:v>
                </c:pt>
                <c:pt idx="4">
                  <c:v>5.5690082765600626E-2</c:v>
                </c:pt>
                <c:pt idx="5">
                  <c:v>3.6619282419315037E-2</c:v>
                </c:pt>
                <c:pt idx="6">
                  <c:v>1.1028443094990152E-2</c:v>
                </c:pt>
                <c:pt idx="7">
                  <c:v>8.0883613749377897E-3</c:v>
                </c:pt>
                <c:pt idx="8">
                  <c:v>5.6083208913089849E-3</c:v>
                </c:pt>
                <c:pt idx="9">
                  <c:v>1.0267283958362086E-2</c:v>
                </c:pt>
                <c:pt idx="10">
                  <c:v>0.21159387559648529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02D-4711-9E63-BA932F199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88-4DE5-9D39-1D2FAFBDDB7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388-4DE5-9D39-1D2FAFBDDB7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388-4DE5-9D39-1D2FAFBDDB7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388-4DE5-9D39-1D2FAFBDDB7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388-4DE5-9D39-1D2FAFBDDB7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388-4DE5-9D39-1D2FAFBDDB7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388-4DE5-9D39-1D2FAFBDDB7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388-4DE5-9D39-1D2FAFBDDB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21639</c:v>
                </c:pt>
                <c:pt idx="1">
                  <c:v>10903</c:v>
                </c:pt>
                <c:pt idx="2">
                  <c:v>10736</c:v>
                </c:pt>
                <c:pt idx="3">
                  <c:v>1218</c:v>
                </c:pt>
                <c:pt idx="4">
                  <c:v>1962</c:v>
                </c:pt>
                <c:pt idx="5">
                  <c:v>765</c:v>
                </c:pt>
                <c:pt idx="6">
                  <c:v>320</c:v>
                </c:pt>
                <c:pt idx="7">
                  <c:v>245</c:v>
                </c:pt>
                <c:pt idx="8">
                  <c:v>200</c:v>
                </c:pt>
                <c:pt idx="9">
                  <c:v>370</c:v>
                </c:pt>
                <c:pt idx="10">
                  <c:v>5656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88-4DE5-9D39-1D2FAFBDDB7F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910489709072768E-3"/>
                  <c:y val="0.572510954927626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88-4DE5-9D39-1D2FAFBDDB7F}"/>
                </c:ext>
              </c:extLst>
            </c:dLbl>
            <c:dLbl>
              <c:idx val="1"/>
              <c:layout>
                <c:manualLayout>
                  <c:x val="-5.1691629238469535E-3"/>
                  <c:y val="0.375557002743078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88-4DE5-9D39-1D2FAFBDDB7F}"/>
                </c:ext>
              </c:extLst>
            </c:dLbl>
            <c:dLbl>
              <c:idx val="2"/>
              <c:layout>
                <c:manualLayout>
                  <c:x val="-6.4277317363969121E-3"/>
                  <c:y val="0.386332723447163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88-4DE5-9D39-1D2FAFBDDB7F}"/>
                </c:ext>
              </c:extLst>
            </c:dLbl>
            <c:dLbl>
              <c:idx val="3"/>
              <c:layout>
                <c:manualLayout>
                  <c:x val="-3.7759152420983179E-3"/>
                  <c:y val="0.209698975597975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88-4DE5-9D39-1D2FAFBDDB7F}"/>
                </c:ext>
              </c:extLst>
            </c:dLbl>
            <c:dLbl>
              <c:idx val="4"/>
              <c:layout>
                <c:manualLayout>
                  <c:x val="-6.4950711709962751E-3"/>
                  <c:y val="0.220019302098515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88-4DE5-9D39-1D2FAFBDDB7F}"/>
                </c:ext>
              </c:extLst>
            </c:dLbl>
            <c:dLbl>
              <c:idx val="5"/>
              <c:layout>
                <c:manualLayout>
                  <c:x val="-1.1933174224343675E-2"/>
                  <c:y val="0.196985903077904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88-4DE5-9D39-1D2FAFBDDB7F}"/>
                </c:ext>
              </c:extLst>
            </c:dLbl>
            <c:dLbl>
              <c:idx val="6"/>
              <c:layout>
                <c:manualLayout>
                  <c:x val="-5.1691629238469292E-3"/>
                  <c:y val="-7.960207981521115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88-4DE5-9D39-1D2FAFBDDB7F}"/>
                </c:ext>
              </c:extLst>
            </c:dLbl>
            <c:dLbl>
              <c:idx val="7"/>
              <c:layout>
                <c:manualLayout>
                  <c:x val="-6.5623062033713566E-3"/>
                  <c:y val="0.185266691287649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88-4DE5-9D39-1D2FAFBDDB7F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88-4DE5-9D39-1D2FAFBDDB7F}"/>
                </c:ext>
              </c:extLst>
            </c:dLbl>
            <c:dLbl>
              <c:idx val="9"/>
              <c:layout>
                <c:manualLayout>
                  <c:x val="-3.7086802097230907E-3"/>
                  <c:y val="-6.7217537657416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88-4DE5-9D39-1D2FAFBDDB7F}"/>
                </c:ext>
              </c:extLst>
            </c:dLbl>
            <c:dLbl>
              <c:idx val="10"/>
              <c:layout>
                <c:manualLayout>
                  <c:x val="-7.955449482895784E-3"/>
                  <c:y val="0.297789468045817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88-4DE5-9D39-1D2FAFBDDB7F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-0.12438797394084089</c:v>
                </c:pt>
                <c:pt idx="1">
                  <c:v>-1.2140980338860241E-2</c:v>
                </c:pt>
                <c:pt idx="2">
                  <c:v>-0.21497513892951159</c:v>
                </c:pt>
                <c:pt idx="3">
                  <c:v>-0.11546840958605664</c:v>
                </c:pt>
                <c:pt idx="4">
                  <c:v>-6.7490494296577941E-2</c:v>
                </c:pt>
                <c:pt idx="5">
                  <c:v>-0.26653883029721959</c:v>
                </c:pt>
                <c:pt idx="6">
                  <c:v>2.8938906752411508E-2</c:v>
                </c:pt>
                <c:pt idx="7">
                  <c:v>-0.16949152542372881</c:v>
                </c:pt>
                <c:pt idx="8">
                  <c:v>0.14942528735632177</c:v>
                </c:pt>
                <c:pt idx="9">
                  <c:v>3.0640668523676862E-2</c:v>
                </c:pt>
                <c:pt idx="10">
                  <c:v>-0.29414701110695118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388-4DE5-9D39-1D2FAFBDDB7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388-4DE5-9D39-1D2FAFBDDB7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388-4DE5-9D39-1D2FAFBDDB7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388-4DE5-9D39-1D2FAFBDDB7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388-4DE5-9D39-1D2FAFBDDB7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388-4DE5-9D39-1D2FAFBDDB7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388-4DE5-9D39-1D2FAFBDDB7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388-4DE5-9D39-1D2FAFBDDB7F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88-4DE5-9D39-1D2FAFBDDB7F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388-4DE5-9D39-1D2FAFBDDB7F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388-4DE5-9D39-1D2FAFBDDB7F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88-4DE5-9D39-1D2FAFBDDB7F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88-4DE5-9D39-1D2FAFBDDB7F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88-4DE5-9D39-1D2FAFBDDB7F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88-4DE5-9D39-1D2FAFBDDB7F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388-4DE5-9D39-1D2FAFBDDB7F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388-4DE5-9D39-1D2FAFBDDB7F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388-4DE5-9D39-1D2FAFBDDB7F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88-4DE5-9D39-1D2FAFBDDB7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0.50385877351079067</c:v>
                </c:pt>
                <c:pt idx="2">
                  <c:v>0.49614122648920927</c:v>
                </c:pt>
                <c:pt idx="3">
                  <c:v>5.6287259115485926E-2</c:v>
                </c:pt>
                <c:pt idx="4">
                  <c:v>9.0669624289477335E-2</c:v>
                </c:pt>
                <c:pt idx="5">
                  <c:v>3.5352835158741165E-2</c:v>
                </c:pt>
                <c:pt idx="6">
                  <c:v>1.4788114053329636E-2</c:v>
                </c:pt>
                <c:pt idx="7">
                  <c:v>1.1322149822080503E-2</c:v>
                </c:pt>
                <c:pt idx="8">
                  <c:v>9.2425712833310233E-3</c:v>
                </c:pt>
                <c:pt idx="9">
                  <c:v>1.7098756874162391E-2</c:v>
                </c:pt>
                <c:pt idx="10">
                  <c:v>0.26137991589260134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388-4DE5-9D39-1D2FAFBDD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B0-4E76-A0F6-74426212009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BB0-4E76-A0F6-74426212009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BB0-4E76-A0F6-74426212009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BB0-4E76-A0F6-74426212009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BB0-4E76-A0F6-74426212009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BB0-4E76-A0F6-74426212009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BB0-4E76-A0F6-74426212009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BB0-4E76-A0F6-7442621200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acu'!$V$9,'viaj alojados lugar residen acu'!$V$10,'viaj alojados lugar residen acu'!$V$13:$V$21)</c:f>
              <c:numCache>
                <c:formatCode>#,##0</c:formatCode>
                <c:ptCount val="11"/>
                <c:pt idx="0">
                  <c:v>249533</c:v>
                </c:pt>
                <c:pt idx="1">
                  <c:v>151114</c:v>
                </c:pt>
                <c:pt idx="2">
                  <c:v>98419</c:v>
                </c:pt>
                <c:pt idx="3">
                  <c:v>12537</c:v>
                </c:pt>
                <c:pt idx="4">
                  <c:v>14374</c:v>
                </c:pt>
                <c:pt idx="5">
                  <c:v>9352</c:v>
                </c:pt>
                <c:pt idx="6">
                  <c:v>2800</c:v>
                </c:pt>
                <c:pt idx="7">
                  <c:v>2060</c:v>
                </c:pt>
                <c:pt idx="8">
                  <c:v>1413</c:v>
                </c:pt>
                <c:pt idx="9">
                  <c:v>2561</c:v>
                </c:pt>
                <c:pt idx="10">
                  <c:v>53322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B0-4E76-A0F6-744262120095}"/>
            </c:ext>
          </c:extLst>
        </c:ser>
        <c:ser>
          <c:idx val="1"/>
          <c:order val="1"/>
          <c:tx>
            <c:strRef>
              <c:f>'viaj alojados lugar residen acu'!$W$7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491575771073728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B0-4E76-A0F6-744262120095}"/>
                </c:ext>
              </c:extLst>
            </c:dLbl>
            <c:dLbl>
              <c:idx val="1"/>
              <c:layout>
                <c:manualLayout>
                  <c:x val="-6.4950711709962266E-3"/>
                  <c:y val="-0.330971598475002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B0-4E76-A0F6-744262120095}"/>
                </c:ext>
              </c:extLst>
            </c:dLbl>
            <c:dLbl>
              <c:idx val="2"/>
              <c:layout>
                <c:manualLayout>
                  <c:x val="-3.7759152420983179E-3"/>
                  <c:y val="-0.255528961135497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0-4E76-A0F6-744262120095}"/>
                </c:ext>
              </c:extLst>
            </c:dLbl>
            <c:dLbl>
              <c:idx val="3"/>
              <c:layout>
                <c:manualLayout>
                  <c:x val="-2.4500069949490205E-3"/>
                  <c:y val="-0.13585670212276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B0-4E76-A0F6-744262120095}"/>
                </c:ext>
              </c:extLst>
            </c:dLbl>
            <c:dLbl>
              <c:idx val="4"/>
              <c:layout>
                <c:manualLayout>
                  <c:x val="-2.517346429548335E-3"/>
                  <c:y val="-0.12847134709665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B0-4E76-A0F6-744262120095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B0-4E76-A0F6-744262120095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B0-4E76-A0F6-744262120095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B0-4E76-A0F6-744262120095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B0-4E76-A0F6-744262120095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B0-4E76-A0F6-744262120095}"/>
                </c:ext>
              </c:extLst>
            </c:dLbl>
            <c:dLbl>
              <c:idx val="10"/>
              <c:layout>
                <c:manualLayout>
                  <c:x val="-3.9777247414480863E-3"/>
                  <c:y val="0.310246557526173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B0-4E76-A0F6-744262120095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acu'!$W$9,'viaj alojados lugar residen acu'!$W$10,'viaj alojados lugar residen acu'!$W$13:$W$21)</c:f>
              <c:numCache>
                <c:formatCode>0.0%</c:formatCode>
                <c:ptCount val="11"/>
                <c:pt idx="0">
                  <c:v>4.5313259270430173E-2</c:v>
                </c:pt>
                <c:pt idx="1">
                  <c:v>8.9000028825920285E-2</c:v>
                </c:pt>
                <c:pt idx="2">
                  <c:v>-1.5337361933728144E-2</c:v>
                </c:pt>
                <c:pt idx="3">
                  <c:v>0.17762539921097131</c:v>
                </c:pt>
                <c:pt idx="4">
                  <c:v>0.19098516861380399</c:v>
                </c:pt>
                <c:pt idx="5">
                  <c:v>3.5658914728682101E-2</c:v>
                </c:pt>
                <c:pt idx="6">
                  <c:v>3.7421267135976377E-2</c:v>
                </c:pt>
                <c:pt idx="7">
                  <c:v>4.9414161996943484E-2</c:v>
                </c:pt>
                <c:pt idx="8">
                  <c:v>0.22020725388601026</c:v>
                </c:pt>
                <c:pt idx="9">
                  <c:v>0.31333333333333324</c:v>
                </c:pt>
                <c:pt idx="10">
                  <c:v>-0.11772589638797426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BB0-4E76-A0F6-74426212009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BB0-4E76-A0F6-74426212009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BB0-4E76-A0F6-74426212009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BB0-4E76-A0F6-74426212009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BB0-4E76-A0F6-74426212009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BB0-4E76-A0F6-74426212009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BB0-4E76-A0F6-74426212009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BB0-4E76-A0F6-744262120095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B0-4E76-A0F6-744262120095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BB0-4E76-A0F6-744262120095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BB0-4E76-A0F6-744262120095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B0-4E76-A0F6-744262120095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B0-4E76-A0F6-744262120095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B0-4E76-A0F6-744262120095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B0-4E76-A0F6-744262120095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B0-4E76-A0F6-744262120095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BB0-4E76-A0F6-744262120095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BB0-4E76-A0F6-744262120095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BB0-4E76-A0F6-74426212009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acu'!$AA$9,'viaj alojados lugar residen acu'!$AA$10,'viaj alojados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0.6055872369586387</c:v>
                </c:pt>
                <c:pt idx="2">
                  <c:v>0.39441276304136125</c:v>
                </c:pt>
                <c:pt idx="3">
                  <c:v>5.0241851779123402E-2</c:v>
                </c:pt>
                <c:pt idx="4">
                  <c:v>5.7603603531396652E-2</c:v>
                </c:pt>
                <c:pt idx="5">
                  <c:v>3.7478008920663802E-2</c:v>
                </c:pt>
                <c:pt idx="6">
                  <c:v>1.1220960754689761E-2</c:v>
                </c:pt>
                <c:pt idx="7">
                  <c:v>8.25542112666461E-3</c:v>
                </c:pt>
                <c:pt idx="8">
                  <c:v>5.662577695134511E-3</c:v>
                </c:pt>
                <c:pt idx="9">
                  <c:v>1.0263171604557314E-2</c:v>
                </c:pt>
                <c:pt idx="10">
                  <c:v>0.21368716762913123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BB0-4E76-A0F6-744262120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D3-4260-A359-0DA0F8457D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D3-4260-A359-0DA0F8457DB9}"/>
            </c:ext>
          </c:extLst>
        </c:ser>
        <c:ser>
          <c:idx val="5"/>
          <c:order val="1"/>
          <c:tx>
            <c:strRef>
              <c:f>'Pernoctaciones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D3-4260-A359-0DA0F8457DB9}"/>
              </c:ext>
            </c:extLst>
          </c:dPt>
          <c:val>
            <c:numRef>
              <c:f>'Pernoctaciones evol mensu TF'!$G$9:$G$21</c:f>
              <c:numCache>
                <c:formatCode>#,##0</c:formatCode>
                <c:ptCount val="13"/>
                <c:pt idx="0">
                  <c:v>9068</c:v>
                </c:pt>
                <c:pt idx="1">
                  <c:v>15142</c:v>
                </c:pt>
                <c:pt idx="2">
                  <c:v>22329</c:v>
                </c:pt>
                <c:pt idx="3">
                  <c:v>19557</c:v>
                </c:pt>
                <c:pt idx="4">
                  <c:v>24025</c:v>
                </c:pt>
                <c:pt idx="5">
                  <c:v>26795</c:v>
                </c:pt>
                <c:pt idx="6">
                  <c:v>31224</c:v>
                </c:pt>
                <c:pt idx="7">
                  <c:v>36151</c:v>
                </c:pt>
                <c:pt idx="8">
                  <c:v>36202</c:v>
                </c:pt>
                <c:pt idx="9">
                  <c:v>42785</c:v>
                </c:pt>
                <c:pt idx="10">
                  <c:v>49146</c:v>
                </c:pt>
                <c:pt idx="11">
                  <c:v>46745</c:v>
                </c:pt>
                <c:pt idx="12">
                  <c:v>359169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D3-4260-A359-0DA0F8457DB9}"/>
            </c:ext>
          </c:extLst>
        </c:ser>
        <c:ser>
          <c:idx val="0"/>
          <c:order val="2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D3-4260-A359-0DA0F8457D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D3-4260-A359-0DA0F8457DB9}"/>
            </c:ext>
          </c:extLst>
        </c:ser>
        <c:ser>
          <c:idx val="1"/>
          <c:order val="3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D3-4260-A359-0DA0F8457D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AD3-4260-A359-0DA0F8457D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AD3-4260-A359-0DA0F8457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TF'!$L$8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D3-4260-A359-0DA0F8457D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D3-4260-A359-0DA0F8457D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D3-4260-A359-0DA0F8457D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D3-4260-A359-0DA0F8457D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D3-4260-A359-0DA0F8457D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D3-4260-A359-0DA0F8457D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D3-4260-A359-0DA0F8457D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D3-4260-A359-0DA0F8457D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D3-4260-A359-0DA0F8457D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D3-4260-A359-0DA0F8457D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D3-4260-A359-0DA0F8457D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D3-4260-A359-0DA0F8457D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D3-4260-A359-0DA0F8457DB9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TF'!$L$9:$L$21</c:f>
              <c:numCache>
                <c:formatCode>0.0%</c:formatCode>
                <c:ptCount val="13"/>
                <c:pt idx="0">
                  <c:v>0.48703357044802198</c:v>
                </c:pt>
                <c:pt idx="1">
                  <c:v>0.24541267985396931</c:v>
                </c:pt>
                <c:pt idx="2">
                  <c:v>0.23885952062501326</c:v>
                </c:pt>
                <c:pt idx="3">
                  <c:v>-1.8699317727596476E-2</c:v>
                </c:pt>
                <c:pt idx="4">
                  <c:v>-5.0260776534569618E-2</c:v>
                </c:pt>
                <c:pt idx="5">
                  <c:v>-4.5243390165554787E-2</c:v>
                </c:pt>
                <c:pt idx="6">
                  <c:v>-6.651111213787364E-2</c:v>
                </c:pt>
                <c:pt idx="7">
                  <c:v>4.0244633649118677E-2</c:v>
                </c:pt>
                <c:pt idx="8">
                  <c:v>-4.9095301250473677E-2</c:v>
                </c:pt>
                <c:pt idx="9">
                  <c:v>2.2281639928698693E-2</c:v>
                </c:pt>
                <c:pt idx="10">
                  <c:v>-9.8133675909073403E-4</c:v>
                </c:pt>
                <c:pt idx="11">
                  <c:v>-1.7240741425875949E-2</c:v>
                </c:pt>
                <c:pt idx="12">
                  <c:v>6.0649605611049928E-2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AD3-4260-A359-0DA0F8457DB9}"/>
            </c:ext>
          </c:extLst>
        </c:ser>
        <c:ser>
          <c:idx val="4"/>
          <c:order val="5"/>
          <c:tx>
            <c:strRef>
              <c:f>'Pernoctaciones evol mensu TF'!$M$8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TF'!$M$9:$M$21</c:f>
              <c:numCache>
                <c:formatCode>0.0%</c:formatCode>
                <c:ptCount val="13"/>
                <c:pt idx="0">
                  <c:v>0.18922911094255257</c:v>
                </c:pt>
                <c:pt idx="1">
                  <c:v>0.10377059234038954</c:v>
                </c:pt>
                <c:pt idx="2">
                  <c:v>0.18106379533678751</c:v>
                </c:pt>
                <c:pt idx="3">
                  <c:v>0.13609042553191486</c:v>
                </c:pt>
                <c:pt idx="4">
                  <c:v>0.21669236479926912</c:v>
                </c:pt>
                <c:pt idx="5">
                  <c:v>0.22784327433347107</c:v>
                </c:pt>
                <c:pt idx="6">
                  <c:v>-6.1978897661034704E-3</c:v>
                </c:pt>
                <c:pt idx="7">
                  <c:v>0.12034406157979016</c:v>
                </c:pt>
                <c:pt idx="8">
                  <c:v>0.10090208658934485</c:v>
                </c:pt>
                <c:pt idx="9">
                  <c:v>0.22945956725496064</c:v>
                </c:pt>
                <c:pt idx="10">
                  <c:v>0.1751458674390296</c:v>
                </c:pt>
                <c:pt idx="11">
                  <c:v>8.5378061985412756E-2</c:v>
                </c:pt>
                <c:pt idx="12">
                  <c:v>0.14505290632194301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AD3-4260-A359-0DA0F8457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59-4B6E-8614-AFEFF55AE2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18636</c:v>
                </c:pt>
                <c:pt idx="1">
                  <c:v>18723</c:v>
                </c:pt>
                <c:pt idx="2">
                  <c:v>20072</c:v>
                </c:pt>
                <c:pt idx="3">
                  <c:v>17529</c:v>
                </c:pt>
                <c:pt idx="4">
                  <c:v>19316</c:v>
                </c:pt>
                <c:pt idx="5">
                  <c:v>18556</c:v>
                </c:pt>
                <c:pt idx="6">
                  <c:v>21704</c:v>
                </c:pt>
                <c:pt idx="7">
                  <c:v>19798</c:v>
                </c:pt>
                <c:pt idx="8">
                  <c:v>18123</c:v>
                </c:pt>
                <c:pt idx="9">
                  <c:v>20320</c:v>
                </c:pt>
                <c:pt idx="10">
                  <c:v>22096</c:v>
                </c:pt>
                <c:pt idx="11">
                  <c:v>20535</c:v>
                </c:pt>
                <c:pt idx="12">
                  <c:v>235408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59-4B6E-8614-AFEFF55AE2DB}"/>
            </c:ext>
          </c:extLst>
        </c:ser>
        <c:ser>
          <c:idx val="5"/>
          <c:order val="1"/>
          <c:tx>
            <c:strRef>
              <c:f>'Pernoctaciones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59-4B6E-8614-AFEFF55AE2DB}"/>
              </c:ext>
            </c:extLst>
          </c:dPt>
          <c:val>
            <c:numRef>
              <c:f>'Pernoctaciones evol mensu TF'!$G$31:$G$43</c:f>
              <c:numCache>
                <c:formatCode>#,##0</c:formatCode>
                <c:ptCount val="13"/>
                <c:pt idx="0">
                  <c:v>4627</c:v>
                </c:pt>
                <c:pt idx="1">
                  <c:v>9380</c:v>
                </c:pt>
                <c:pt idx="2">
                  <c:v>12289</c:v>
                </c:pt>
                <c:pt idx="3">
                  <c:v>11550</c:v>
                </c:pt>
                <c:pt idx="4">
                  <c:v>15346</c:v>
                </c:pt>
                <c:pt idx="5">
                  <c:v>18447</c:v>
                </c:pt>
                <c:pt idx="6">
                  <c:v>20547</c:v>
                </c:pt>
                <c:pt idx="7">
                  <c:v>22058</c:v>
                </c:pt>
                <c:pt idx="8">
                  <c:v>22567</c:v>
                </c:pt>
                <c:pt idx="9">
                  <c:v>24014</c:v>
                </c:pt>
                <c:pt idx="10">
                  <c:v>24464</c:v>
                </c:pt>
                <c:pt idx="11">
                  <c:v>21342</c:v>
                </c:pt>
                <c:pt idx="12">
                  <c:v>206631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59-4B6E-8614-AFEFF55AE2DB}"/>
            </c:ext>
          </c:extLst>
        </c:ser>
        <c:ser>
          <c:idx val="0"/>
          <c:order val="2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59-4B6E-8614-AFEFF55AE2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15015</c:v>
                </c:pt>
                <c:pt idx="1">
                  <c:v>18026</c:v>
                </c:pt>
                <c:pt idx="2">
                  <c:v>22226</c:v>
                </c:pt>
                <c:pt idx="3">
                  <c:v>22061</c:v>
                </c:pt>
                <c:pt idx="4">
                  <c:v>26282</c:v>
                </c:pt>
                <c:pt idx="5">
                  <c:v>24304</c:v>
                </c:pt>
                <c:pt idx="6">
                  <c:v>25584</c:v>
                </c:pt>
                <c:pt idx="7">
                  <c:v>20956</c:v>
                </c:pt>
                <c:pt idx="8">
                  <c:v>24548</c:v>
                </c:pt>
                <c:pt idx="9">
                  <c:v>26214</c:v>
                </c:pt>
                <c:pt idx="10">
                  <c:v>25866</c:v>
                </c:pt>
                <c:pt idx="11">
                  <c:v>20862</c:v>
                </c:pt>
                <c:pt idx="12">
                  <c:v>271944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59-4B6E-8614-AFEFF55AE2DB}"/>
            </c:ext>
          </c:extLst>
        </c:ser>
        <c:ser>
          <c:idx val="1"/>
          <c:order val="3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59-4B6E-8614-AFEFF55AE2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F59-4B6E-8614-AFEFF55AE2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21636</c:v>
                </c:pt>
                <c:pt idx="1">
                  <c:v>23651</c:v>
                </c:pt>
                <c:pt idx="2">
                  <c:v>30146</c:v>
                </c:pt>
                <c:pt idx="3">
                  <c:v>25115</c:v>
                </c:pt>
                <c:pt idx="4">
                  <c:v>28209</c:v>
                </c:pt>
                <c:pt idx="5">
                  <c:v>25871</c:v>
                </c:pt>
                <c:pt idx="6">
                  <c:v>25078</c:v>
                </c:pt>
                <c:pt idx="7">
                  <c:v>22168</c:v>
                </c:pt>
                <c:pt idx="8">
                  <c:v>23087</c:v>
                </c:pt>
                <c:pt idx="9">
                  <c:v>28464</c:v>
                </c:pt>
                <c:pt idx="10">
                  <c:v>26745</c:v>
                </c:pt>
                <c:pt idx="11">
                  <c:v>22180</c:v>
                </c:pt>
                <c:pt idx="12">
                  <c:v>302350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59-4B6E-8614-AFEFF55AE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59-4B6E-8614-AFEFF55AE2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59-4B6E-8614-AFEFF55AE2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59-4B6E-8614-AFEFF55AE2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59-4B6E-8614-AFEFF55AE2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59-4B6E-8614-AFEFF55AE2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59-4B6E-8614-AFEFF55AE2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59-4B6E-8614-AFEFF55AE2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59-4B6E-8614-AFEFF55AE2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59-4B6E-8614-AFEFF55AE2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59-4B6E-8614-AFEFF55AE2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59-4B6E-8614-AFEFF55AE2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59-4B6E-8614-AFEFF55AE2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59-4B6E-8614-AFEFF55AE2DB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TF'!$L$31:$L$43</c:f>
              <c:numCache>
                <c:formatCode>0.0%</c:formatCode>
                <c:ptCount val="13"/>
                <c:pt idx="0">
                  <c:v>0.44095904095904093</c:v>
                </c:pt>
                <c:pt idx="1">
                  <c:v>0.31204926217685558</c:v>
                </c:pt>
                <c:pt idx="2">
                  <c:v>0.35633942229820925</c:v>
                </c:pt>
                <c:pt idx="3">
                  <c:v>0.13843434114500708</c:v>
                </c:pt>
                <c:pt idx="4">
                  <c:v>7.3320143063693832E-2</c:v>
                </c:pt>
                <c:pt idx="5">
                  <c:v>6.4474983541803921E-2</c:v>
                </c:pt>
                <c:pt idx="6">
                  <c:v>-1.9777986241400924E-2</c:v>
                </c:pt>
                <c:pt idx="7">
                  <c:v>5.7835464783355661E-2</c:v>
                </c:pt>
                <c:pt idx="8">
                  <c:v>-5.9516050187387926E-2</c:v>
                </c:pt>
                <c:pt idx="9">
                  <c:v>8.583199816891729E-2</c:v>
                </c:pt>
                <c:pt idx="10">
                  <c:v>3.3982834609139312E-2</c:v>
                </c:pt>
                <c:pt idx="11">
                  <c:v>6.3177068353944987E-2</c:v>
                </c:pt>
                <c:pt idx="12">
                  <c:v>0.11180978436736977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59-4B6E-8614-AFEFF55AE2DB}"/>
            </c:ext>
          </c:extLst>
        </c:ser>
        <c:ser>
          <c:idx val="4"/>
          <c:order val="5"/>
          <c:tx>
            <c:strRef>
              <c:f>'Pernoctaciones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TF'!$M$31:$M$43</c:f>
              <c:numCache>
                <c:formatCode>0.0%</c:formatCode>
                <c:ptCount val="13"/>
                <c:pt idx="0">
                  <c:v>0.16097875080489366</c:v>
                </c:pt>
                <c:pt idx="1">
                  <c:v>0.2632056828499707</c:v>
                </c:pt>
                <c:pt idx="2">
                  <c:v>0.50189318453567155</c:v>
                </c:pt>
                <c:pt idx="3">
                  <c:v>0.43276855496605626</c:v>
                </c:pt>
                <c:pt idx="4">
                  <c:v>0.46039552702422859</c:v>
                </c:pt>
                <c:pt idx="5">
                  <c:v>0.39421211467988782</c:v>
                </c:pt>
                <c:pt idx="6">
                  <c:v>0.15545521562845566</c:v>
                </c:pt>
                <c:pt idx="7">
                  <c:v>0.11970906152136584</c:v>
                </c:pt>
                <c:pt idx="8">
                  <c:v>0.27390608618882073</c:v>
                </c:pt>
                <c:pt idx="9">
                  <c:v>0.40078740157480319</c:v>
                </c:pt>
                <c:pt idx="10">
                  <c:v>0.21040007241129621</c:v>
                </c:pt>
                <c:pt idx="11">
                  <c:v>8.0107134161188309E-2</c:v>
                </c:pt>
                <c:pt idx="12">
                  <c:v>0.28436586692041055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F59-4B6E-8614-AFEFF55AE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99-4434-977E-13307BCFF39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10363</c:v>
                </c:pt>
                <c:pt idx="1">
                  <c:v>11006</c:v>
                </c:pt>
                <c:pt idx="2">
                  <c:v>12047</c:v>
                </c:pt>
                <c:pt idx="3">
                  <c:v>8927</c:v>
                </c:pt>
                <c:pt idx="4">
                  <c:v>10073</c:v>
                </c:pt>
                <c:pt idx="5">
                  <c:v>9826</c:v>
                </c:pt>
                <c:pt idx="6">
                  <c:v>11056</c:v>
                </c:pt>
                <c:pt idx="7">
                  <c:v>8655</c:v>
                </c:pt>
                <c:pt idx="8">
                  <c:v>9923</c:v>
                </c:pt>
                <c:pt idx="9">
                  <c:v>10354</c:v>
                </c:pt>
                <c:pt idx="10">
                  <c:v>12679</c:v>
                </c:pt>
                <c:pt idx="11">
                  <c:v>9788</c:v>
                </c:pt>
                <c:pt idx="12">
                  <c:v>124697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99-4434-977E-13307BCFF391}"/>
            </c:ext>
          </c:extLst>
        </c:ser>
        <c:ser>
          <c:idx val="5"/>
          <c:order val="1"/>
          <c:tx>
            <c:strRef>
              <c:f>'Pernoctaciones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99-4434-977E-13307BCFF391}"/>
              </c:ext>
            </c:extLst>
          </c:dPt>
          <c:val>
            <c:numRef>
              <c:f>'Pernoctaciones evol mensu TF'!$G$53:$G$65</c:f>
              <c:numCache>
                <c:formatCode>#,##0</c:formatCode>
                <c:ptCount val="13"/>
                <c:pt idx="0">
                  <c:v>2921</c:v>
                </c:pt>
                <c:pt idx="1">
                  <c:v>5092</c:v>
                </c:pt>
                <c:pt idx="2">
                  <c:v>5922</c:v>
                </c:pt>
                <c:pt idx="3">
                  <c:v>6402</c:v>
                </c:pt>
                <c:pt idx="4">
                  <c:v>7617</c:v>
                </c:pt>
                <c:pt idx="5">
                  <c:v>8838</c:v>
                </c:pt>
                <c:pt idx="6">
                  <c:v>11856</c:v>
                </c:pt>
                <c:pt idx="7">
                  <c:v>12416</c:v>
                </c:pt>
                <c:pt idx="8">
                  <c:v>12801</c:v>
                </c:pt>
                <c:pt idx="9">
                  <c:v>12385</c:v>
                </c:pt>
                <c:pt idx="10">
                  <c:v>13540</c:v>
                </c:pt>
                <c:pt idx="11">
                  <c:v>10372</c:v>
                </c:pt>
                <c:pt idx="12">
                  <c:v>110162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99-4434-977E-13307BCFF391}"/>
            </c:ext>
          </c:extLst>
        </c:ser>
        <c:ser>
          <c:idx val="0"/>
          <c:order val="2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99-4434-977E-13307BCFF39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9522</c:v>
                </c:pt>
                <c:pt idx="1">
                  <c:v>10749</c:v>
                </c:pt>
                <c:pt idx="2">
                  <c:v>12631</c:v>
                </c:pt>
                <c:pt idx="3">
                  <c:v>10238</c:v>
                </c:pt>
                <c:pt idx="4">
                  <c:v>14454</c:v>
                </c:pt>
                <c:pt idx="5">
                  <c:v>12044</c:v>
                </c:pt>
                <c:pt idx="6">
                  <c:v>12331</c:v>
                </c:pt>
                <c:pt idx="7">
                  <c:v>9178</c:v>
                </c:pt>
                <c:pt idx="8">
                  <c:v>13050</c:v>
                </c:pt>
                <c:pt idx="9">
                  <c:v>14337</c:v>
                </c:pt>
                <c:pt idx="10">
                  <c:v>14216</c:v>
                </c:pt>
                <c:pt idx="11">
                  <c:v>10635</c:v>
                </c:pt>
                <c:pt idx="12">
                  <c:v>143385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99-4434-977E-13307BCFF391}"/>
            </c:ext>
          </c:extLst>
        </c:ser>
        <c:ser>
          <c:idx val="1"/>
          <c:order val="3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99-4434-977E-13307BCFF3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99-4434-977E-13307BCFF39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11784</c:v>
                </c:pt>
                <c:pt idx="1">
                  <c:v>13893</c:v>
                </c:pt>
                <c:pt idx="2">
                  <c:v>18087</c:v>
                </c:pt>
                <c:pt idx="3">
                  <c:v>14354</c:v>
                </c:pt>
                <c:pt idx="4">
                  <c:v>16688</c:v>
                </c:pt>
                <c:pt idx="5">
                  <c:v>14668</c:v>
                </c:pt>
                <c:pt idx="6">
                  <c:v>16466</c:v>
                </c:pt>
                <c:pt idx="7">
                  <c:v>13548</c:v>
                </c:pt>
                <c:pt idx="8">
                  <c:v>15730</c:v>
                </c:pt>
                <c:pt idx="9">
                  <c:v>16623</c:v>
                </c:pt>
                <c:pt idx="10">
                  <c:v>17852</c:v>
                </c:pt>
                <c:pt idx="11">
                  <c:v>11703</c:v>
                </c:pt>
                <c:pt idx="12">
                  <c:v>181396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99-4434-977E-13307BCFF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99-4434-977E-13307BCFF3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99-4434-977E-13307BCFF3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99-4434-977E-13307BCFF3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99-4434-977E-13307BCFF3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99-4434-977E-13307BCFF3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99-4434-977E-13307BCFF3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99-4434-977E-13307BCFF3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99-4434-977E-13307BCFF3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99-4434-977E-13307BCFF3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99-4434-977E-13307BCFF3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99-4434-977E-13307BCFF3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99-4434-977E-13307BCFF3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99-4434-977E-13307BCFF391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TF'!$L$53:$L$65</c:f>
              <c:numCache>
                <c:formatCode>0.0%</c:formatCode>
                <c:ptCount val="13"/>
                <c:pt idx="0">
                  <c:v>0.23755513547574036</c:v>
                </c:pt>
                <c:pt idx="1">
                  <c:v>0.2924923248674296</c:v>
                </c:pt>
                <c:pt idx="2">
                  <c:v>0.43195313118517942</c:v>
                </c:pt>
                <c:pt idx="3">
                  <c:v>0.40203164680601677</c:v>
                </c:pt>
                <c:pt idx="4">
                  <c:v>0.15455929154559289</c:v>
                </c:pt>
                <c:pt idx="5">
                  <c:v>0.21786781800066413</c:v>
                </c:pt>
                <c:pt idx="6">
                  <c:v>0.3353337117833104</c:v>
                </c:pt>
                <c:pt idx="7">
                  <c:v>0.47613859228590116</c:v>
                </c:pt>
                <c:pt idx="8">
                  <c:v>0.20536398467432959</c:v>
                </c:pt>
                <c:pt idx="9">
                  <c:v>0.15944758317639685</c:v>
                </c:pt>
                <c:pt idx="10">
                  <c:v>0.25576814856499719</c:v>
                </c:pt>
                <c:pt idx="11">
                  <c:v>0.10042313117066293</c:v>
                </c:pt>
                <c:pt idx="12">
                  <c:v>0.26509746486731522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99-4434-977E-13307BCFF391}"/>
            </c:ext>
          </c:extLst>
        </c:ser>
        <c:ser>
          <c:idx val="4"/>
          <c:order val="5"/>
          <c:tx>
            <c:strRef>
              <c:f>'Pernoctaciones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TF'!$M$53:$M$65</c:f>
              <c:numCache>
                <c:formatCode>0.0%</c:formatCode>
                <c:ptCount val="13"/>
                <c:pt idx="0">
                  <c:v>0.1371224548875809</c:v>
                </c:pt>
                <c:pt idx="1">
                  <c:v>0.26231146647283299</c:v>
                </c:pt>
                <c:pt idx="2">
                  <c:v>0.50136963559392389</c:v>
                </c:pt>
                <c:pt idx="3">
                  <c:v>0.60793099585527055</c:v>
                </c:pt>
                <c:pt idx="4">
                  <c:v>0.65670604586518411</c:v>
                </c:pt>
                <c:pt idx="5">
                  <c:v>0.4927742723386932</c:v>
                </c:pt>
                <c:pt idx="6">
                  <c:v>0.48932706222865407</c:v>
                </c:pt>
                <c:pt idx="7">
                  <c:v>0.56533795493934136</c:v>
                </c:pt>
                <c:pt idx="8">
                  <c:v>0.58520608686889042</c:v>
                </c:pt>
                <c:pt idx="9">
                  <c:v>0.60546648638207445</c:v>
                </c:pt>
                <c:pt idx="10">
                  <c:v>0.4079974761416516</c:v>
                </c:pt>
                <c:pt idx="11">
                  <c:v>0.19564773191663254</c:v>
                </c:pt>
                <c:pt idx="12">
                  <c:v>0.45469417868914253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99-4434-977E-13307BCFF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F-4866-9E80-295FEF78090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4741</c:v>
                </c:pt>
                <c:pt idx="1">
                  <c:v>5394</c:v>
                </c:pt>
                <c:pt idx="2">
                  <c:v>5891</c:v>
                </c:pt>
                <c:pt idx="3">
                  <c:v>4434</c:v>
                </c:pt>
                <c:pt idx="4">
                  <c:v>5220</c:v>
                </c:pt>
                <c:pt idx="5">
                  <c:v>4948</c:v>
                </c:pt>
                <c:pt idx="6">
                  <c:v>4858</c:v>
                </c:pt>
                <c:pt idx="7">
                  <c:v>3119</c:v>
                </c:pt>
                <c:pt idx="8">
                  <c:v>4658</c:v>
                </c:pt>
                <c:pt idx="9">
                  <c:v>5219</c:v>
                </c:pt>
                <c:pt idx="10">
                  <c:v>6273</c:v>
                </c:pt>
                <c:pt idx="11">
                  <c:v>4311</c:v>
                </c:pt>
                <c:pt idx="12">
                  <c:v>59066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AF-4866-9E80-295FEF780905}"/>
            </c:ext>
          </c:extLst>
        </c:ser>
        <c:ser>
          <c:idx val="5"/>
          <c:order val="1"/>
          <c:tx>
            <c:strRef>
              <c:f>'Viajeros entr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F-4866-9E80-295FEF780905}"/>
              </c:ext>
            </c:extLst>
          </c:dPt>
          <c:val>
            <c:numRef>
              <c:f>'Viajeros entr evol mensu TF'!$G$53:$G$65</c:f>
              <c:numCache>
                <c:formatCode>#,##0</c:formatCode>
                <c:ptCount val="13"/>
                <c:pt idx="0">
                  <c:v>1412</c:v>
                </c:pt>
                <c:pt idx="1">
                  <c:v>2193</c:v>
                </c:pt>
                <c:pt idx="2">
                  <c:v>2697</c:v>
                </c:pt>
                <c:pt idx="3">
                  <c:v>3163</c:v>
                </c:pt>
                <c:pt idx="4">
                  <c:v>3929</c:v>
                </c:pt>
                <c:pt idx="5">
                  <c:v>4399</c:v>
                </c:pt>
                <c:pt idx="6">
                  <c:v>5325</c:v>
                </c:pt>
                <c:pt idx="7">
                  <c:v>5031</c:v>
                </c:pt>
                <c:pt idx="8">
                  <c:v>5743</c:v>
                </c:pt>
                <c:pt idx="9">
                  <c:v>6087</c:v>
                </c:pt>
                <c:pt idx="10">
                  <c:v>6920</c:v>
                </c:pt>
                <c:pt idx="11">
                  <c:v>4411</c:v>
                </c:pt>
                <c:pt idx="12">
                  <c:v>51310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AF-4866-9E80-295FEF780905}"/>
            </c:ext>
          </c:extLst>
        </c:ser>
        <c:ser>
          <c:idx val="0"/>
          <c:order val="2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F-4866-9E80-295FEF78090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3917</c:v>
                </c:pt>
                <c:pt idx="1">
                  <c:v>4988</c:v>
                </c:pt>
                <c:pt idx="2">
                  <c:v>6328</c:v>
                </c:pt>
                <c:pt idx="3">
                  <c:v>4470</c:v>
                </c:pt>
                <c:pt idx="4">
                  <c:v>6157</c:v>
                </c:pt>
                <c:pt idx="5">
                  <c:v>5602</c:v>
                </c:pt>
                <c:pt idx="6">
                  <c:v>5240</c:v>
                </c:pt>
                <c:pt idx="7">
                  <c:v>3658</c:v>
                </c:pt>
                <c:pt idx="8">
                  <c:v>6176</c:v>
                </c:pt>
                <c:pt idx="9">
                  <c:v>6564</c:v>
                </c:pt>
                <c:pt idx="10">
                  <c:v>6965</c:v>
                </c:pt>
                <c:pt idx="11">
                  <c:v>4956</c:v>
                </c:pt>
                <c:pt idx="12">
                  <c:v>65021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AF-4866-9E80-295FEF780905}"/>
            </c:ext>
          </c:extLst>
        </c:ser>
        <c:ser>
          <c:idx val="1"/>
          <c:order val="3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AF-4866-9E80-295FEF7809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AF-4866-9E80-295FEF78090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5450</c:v>
                </c:pt>
                <c:pt idx="1">
                  <c:v>6445</c:v>
                </c:pt>
                <c:pt idx="2">
                  <c:v>8798</c:v>
                </c:pt>
                <c:pt idx="3">
                  <c:v>6595</c:v>
                </c:pt>
                <c:pt idx="4">
                  <c:v>6899</c:v>
                </c:pt>
                <c:pt idx="5">
                  <c:v>6717</c:v>
                </c:pt>
                <c:pt idx="6">
                  <c:v>7240</c:v>
                </c:pt>
                <c:pt idx="7">
                  <c:v>4888</c:v>
                </c:pt>
                <c:pt idx="8">
                  <c:v>6477</c:v>
                </c:pt>
                <c:pt idx="9">
                  <c:v>7061</c:v>
                </c:pt>
                <c:pt idx="10">
                  <c:v>8507</c:v>
                </c:pt>
                <c:pt idx="11">
                  <c:v>5232</c:v>
                </c:pt>
                <c:pt idx="12">
                  <c:v>80309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AF-4866-9E80-295FEF780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AF-4866-9E80-295FEF7809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AF-4866-9E80-295FEF7809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AF-4866-9E80-295FEF7809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AF-4866-9E80-295FEF7809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AF-4866-9E80-295FEF7809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AF-4866-9E80-295FEF7809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AF-4866-9E80-295FEF7809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AF-4866-9E80-295FEF7809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AF-4866-9E80-295FEF7809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AF-4866-9E80-295FEF7809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AF-4866-9E80-295FEF7809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AF-4866-9E80-295FEF7809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AF-4866-9E80-295FEF780905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TF'!$L$53:$L$65</c:f>
              <c:numCache>
                <c:formatCode>0.0%</c:formatCode>
                <c:ptCount val="13"/>
                <c:pt idx="0">
                  <c:v>0.39137094715343368</c:v>
                </c:pt>
                <c:pt idx="1">
                  <c:v>0.29210104250200475</c:v>
                </c:pt>
                <c:pt idx="2">
                  <c:v>0.3903286978508218</c:v>
                </c:pt>
                <c:pt idx="3">
                  <c:v>0.47539149888143184</c:v>
                </c:pt>
                <c:pt idx="4">
                  <c:v>0.12051323696605487</c:v>
                </c:pt>
                <c:pt idx="5">
                  <c:v>0.19903605855051776</c:v>
                </c:pt>
                <c:pt idx="6">
                  <c:v>0.38167938931297707</c:v>
                </c:pt>
                <c:pt idx="7">
                  <c:v>0.33624931656642976</c:v>
                </c:pt>
                <c:pt idx="8">
                  <c:v>4.8737046632124414E-2</c:v>
                </c:pt>
                <c:pt idx="9">
                  <c:v>7.5716026812918891E-2</c:v>
                </c:pt>
                <c:pt idx="10">
                  <c:v>0.22139267767408466</c:v>
                </c:pt>
                <c:pt idx="11">
                  <c:v>5.5690072639225097E-2</c:v>
                </c:pt>
                <c:pt idx="12">
                  <c:v>0.23512403684963323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AF-4866-9E80-295FEF780905}"/>
            </c:ext>
          </c:extLst>
        </c:ser>
        <c:ser>
          <c:idx val="4"/>
          <c:order val="5"/>
          <c:tx>
            <c:strRef>
              <c:f>'Viajeros entr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TF'!$M$53:$M$65</c:f>
              <c:numCache>
                <c:formatCode>0.0%</c:formatCode>
                <c:ptCount val="13"/>
                <c:pt idx="0">
                  <c:v>0.14954650917527945</c:v>
                </c:pt>
                <c:pt idx="1">
                  <c:v>0.19484612532443446</c:v>
                </c:pt>
                <c:pt idx="2">
                  <c:v>0.49346460702766937</c:v>
                </c:pt>
                <c:pt idx="3">
                  <c:v>0.48737032025259364</c:v>
                </c:pt>
                <c:pt idx="4">
                  <c:v>0.32164750957854404</c:v>
                </c:pt>
                <c:pt idx="5">
                  <c:v>0.35751818916734024</c:v>
                </c:pt>
                <c:pt idx="6">
                  <c:v>0.49032523672293116</c:v>
                </c:pt>
                <c:pt idx="7">
                  <c:v>0.56716896441167042</c:v>
                </c:pt>
                <c:pt idx="8">
                  <c:v>0.39051094890510951</c:v>
                </c:pt>
                <c:pt idx="9">
                  <c:v>0.35294117647058831</c:v>
                </c:pt>
                <c:pt idx="10">
                  <c:v>0.35612944364737764</c:v>
                </c:pt>
                <c:pt idx="11">
                  <c:v>0.21363952679192755</c:v>
                </c:pt>
                <c:pt idx="12">
                  <c:v>0.3596485287644331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AF-4866-9E80-295FEF780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7F-46B1-9B2C-BA2F8526DF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8273</c:v>
                </c:pt>
                <c:pt idx="1">
                  <c:v>7717</c:v>
                </c:pt>
                <c:pt idx="2">
                  <c:v>8025</c:v>
                </c:pt>
                <c:pt idx="3">
                  <c:v>8602</c:v>
                </c:pt>
                <c:pt idx="4">
                  <c:v>9243</c:v>
                </c:pt>
                <c:pt idx="5">
                  <c:v>8730</c:v>
                </c:pt>
                <c:pt idx="6">
                  <c:v>10648</c:v>
                </c:pt>
                <c:pt idx="7">
                  <c:v>11143</c:v>
                </c:pt>
                <c:pt idx="8">
                  <c:v>8200</c:v>
                </c:pt>
                <c:pt idx="9">
                  <c:v>9966</c:v>
                </c:pt>
                <c:pt idx="10">
                  <c:v>9417</c:v>
                </c:pt>
                <c:pt idx="11">
                  <c:v>10747</c:v>
                </c:pt>
                <c:pt idx="12">
                  <c:v>110711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7F-46B1-9B2C-BA2F8526DF94}"/>
            </c:ext>
          </c:extLst>
        </c:ser>
        <c:ser>
          <c:idx val="5"/>
          <c:order val="1"/>
          <c:tx>
            <c:strRef>
              <c:f>'Pernoctaciones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7F-46B1-9B2C-BA2F8526DF94}"/>
              </c:ext>
            </c:extLst>
          </c:dPt>
          <c:val>
            <c:numRef>
              <c:f>'Pernoctaciones evol mensu TF'!$G$75:$G$87</c:f>
              <c:numCache>
                <c:formatCode>#,##0</c:formatCode>
                <c:ptCount val="13"/>
                <c:pt idx="0">
                  <c:v>1706</c:v>
                </c:pt>
                <c:pt idx="1">
                  <c:v>4288</c:v>
                </c:pt>
                <c:pt idx="2">
                  <c:v>6367</c:v>
                </c:pt>
                <c:pt idx="3">
                  <c:v>5148</c:v>
                </c:pt>
                <c:pt idx="4">
                  <c:v>7729</c:v>
                </c:pt>
                <c:pt idx="5">
                  <c:v>9609</c:v>
                </c:pt>
                <c:pt idx="6">
                  <c:v>8691</c:v>
                </c:pt>
                <c:pt idx="7">
                  <c:v>9642</c:v>
                </c:pt>
                <c:pt idx="8">
                  <c:v>9766</c:v>
                </c:pt>
                <c:pt idx="9">
                  <c:v>11629</c:v>
                </c:pt>
                <c:pt idx="10">
                  <c:v>10924</c:v>
                </c:pt>
                <c:pt idx="11">
                  <c:v>10970</c:v>
                </c:pt>
                <c:pt idx="12">
                  <c:v>96469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7F-46B1-9B2C-BA2F8526DF94}"/>
            </c:ext>
          </c:extLst>
        </c:ser>
        <c:ser>
          <c:idx val="0"/>
          <c:order val="2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7F-46B1-9B2C-BA2F8526DF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5493</c:v>
                </c:pt>
                <c:pt idx="1">
                  <c:v>7277</c:v>
                </c:pt>
                <c:pt idx="2">
                  <c:v>9595</c:v>
                </c:pt>
                <c:pt idx="3">
                  <c:v>11823</c:v>
                </c:pt>
                <c:pt idx="4">
                  <c:v>11828</c:v>
                </c:pt>
                <c:pt idx="5">
                  <c:v>12260</c:v>
                </c:pt>
                <c:pt idx="6">
                  <c:v>13253</c:v>
                </c:pt>
                <c:pt idx="7">
                  <c:v>11778</c:v>
                </c:pt>
                <c:pt idx="8">
                  <c:v>11498</c:v>
                </c:pt>
                <c:pt idx="9">
                  <c:v>11877</c:v>
                </c:pt>
                <c:pt idx="10">
                  <c:v>11650</c:v>
                </c:pt>
                <c:pt idx="11">
                  <c:v>10227</c:v>
                </c:pt>
                <c:pt idx="12">
                  <c:v>128559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7F-46B1-9B2C-BA2F8526DF94}"/>
            </c:ext>
          </c:extLst>
        </c:ser>
        <c:ser>
          <c:idx val="1"/>
          <c:order val="3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7F-46B1-9B2C-BA2F8526DF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C7F-46B1-9B2C-BA2F8526DF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9852</c:v>
                </c:pt>
                <c:pt idx="1">
                  <c:v>9758</c:v>
                </c:pt>
                <c:pt idx="2">
                  <c:v>12059</c:v>
                </c:pt>
                <c:pt idx="3">
                  <c:v>10761</c:v>
                </c:pt>
                <c:pt idx="4">
                  <c:v>11521</c:v>
                </c:pt>
                <c:pt idx="5">
                  <c:v>11203</c:v>
                </c:pt>
                <c:pt idx="6">
                  <c:v>8612</c:v>
                </c:pt>
                <c:pt idx="7">
                  <c:v>8620</c:v>
                </c:pt>
                <c:pt idx="8">
                  <c:v>7357</c:v>
                </c:pt>
                <c:pt idx="9">
                  <c:v>11841</c:v>
                </c:pt>
                <c:pt idx="10">
                  <c:v>8893</c:v>
                </c:pt>
                <c:pt idx="11">
                  <c:v>10477</c:v>
                </c:pt>
                <c:pt idx="12">
                  <c:v>120954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7F-46B1-9B2C-BA2F8526D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7F-46B1-9B2C-BA2F8526DF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7F-46B1-9B2C-BA2F8526DF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7F-46B1-9B2C-BA2F8526DF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7F-46B1-9B2C-BA2F8526DF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7F-46B1-9B2C-BA2F8526DF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7F-46B1-9B2C-BA2F8526DF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7F-46B1-9B2C-BA2F8526DF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7F-46B1-9B2C-BA2F8526DF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7F-46B1-9B2C-BA2F8526DF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7F-46B1-9B2C-BA2F8526DF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7F-46B1-9B2C-BA2F8526DF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7F-46B1-9B2C-BA2F8526DF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7F-46B1-9B2C-BA2F8526DF94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TF'!$L$75:$L$87</c:f>
              <c:numCache>
                <c:formatCode>0.0%</c:formatCode>
                <c:ptCount val="13"/>
                <c:pt idx="0">
                  <c:v>0.79355543418896768</c:v>
                </c:pt>
                <c:pt idx="1">
                  <c:v>0.34093719939535516</c:v>
                </c:pt>
                <c:pt idx="2">
                  <c:v>0.25680041688379363</c:v>
                </c:pt>
                <c:pt idx="3">
                  <c:v>-8.9824917533620874E-2</c:v>
                </c:pt>
                <c:pt idx="4">
                  <c:v>-2.5955360162326691E-2</c:v>
                </c:pt>
                <c:pt idx="5">
                  <c:v>-8.6215334420880918E-2</c:v>
                </c:pt>
                <c:pt idx="6">
                  <c:v>-0.3501848638044216</c:v>
                </c:pt>
                <c:pt idx="7">
                  <c:v>-0.26812701647138737</c:v>
                </c:pt>
                <c:pt idx="8">
                  <c:v>-0.36014959123325796</c:v>
                </c:pt>
                <c:pt idx="9">
                  <c:v>-3.0310684516291486E-3</c:v>
                </c:pt>
                <c:pt idx="10">
                  <c:v>-0.23665236051502148</c:v>
                </c:pt>
                <c:pt idx="11">
                  <c:v>2.4445096313679526E-2</c:v>
                </c:pt>
                <c:pt idx="12">
                  <c:v>-5.9155718386110667E-2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C7F-46B1-9B2C-BA2F8526DF94}"/>
            </c:ext>
          </c:extLst>
        </c:ser>
        <c:ser>
          <c:idx val="4"/>
          <c:order val="5"/>
          <c:tx>
            <c:strRef>
              <c:f>'Pernoctaciones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TF'!$M$75:$M$87</c:f>
              <c:numCache>
                <c:formatCode>0.0%</c:formatCode>
                <c:ptCount val="13"/>
                <c:pt idx="0">
                  <c:v>0.1908618397195696</c:v>
                </c:pt>
                <c:pt idx="1">
                  <c:v>0.26448101593883644</c:v>
                </c:pt>
                <c:pt idx="2">
                  <c:v>0.50267912772585666</c:v>
                </c:pt>
                <c:pt idx="3">
                  <c:v>0.25098814229249022</c:v>
                </c:pt>
                <c:pt idx="4">
                  <c:v>0.24645677810234767</c:v>
                </c:pt>
                <c:pt idx="5">
                  <c:v>0.28327605956471946</c:v>
                </c:pt>
                <c:pt idx="6">
                  <c:v>-0.19120961682945159</c:v>
                </c:pt>
                <c:pt idx="7">
                  <c:v>-0.22642017410033199</c:v>
                </c:pt>
                <c:pt idx="8">
                  <c:v>-0.10280487804878047</c:v>
                </c:pt>
                <c:pt idx="9">
                  <c:v>0.18813967489464178</c:v>
                </c:pt>
                <c:pt idx="10">
                  <c:v>-5.5644047998300916E-2</c:v>
                </c:pt>
                <c:pt idx="11">
                  <c:v>-2.5123290220526617E-2</c:v>
                </c:pt>
                <c:pt idx="12">
                  <c:v>9.2520165114577502E-2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C7F-46B1-9B2C-BA2F8526D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AF-48DA-B896-23D6028E2AB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31462</c:v>
                </c:pt>
                <c:pt idx="1">
                  <c:v>28564</c:v>
                </c:pt>
                <c:pt idx="2">
                  <c:v>29336</c:v>
                </c:pt>
                <c:pt idx="3">
                  <c:v>20071</c:v>
                </c:pt>
                <c:pt idx="4">
                  <c:v>15706</c:v>
                </c:pt>
                <c:pt idx="5">
                  <c:v>12913</c:v>
                </c:pt>
                <c:pt idx="6">
                  <c:v>18955</c:v>
                </c:pt>
                <c:pt idx="7">
                  <c:v>18916</c:v>
                </c:pt>
                <c:pt idx="8">
                  <c:v>18348</c:v>
                </c:pt>
                <c:pt idx="9">
                  <c:v>19796</c:v>
                </c:pt>
                <c:pt idx="10">
                  <c:v>25550</c:v>
                </c:pt>
                <c:pt idx="11">
                  <c:v>28412</c:v>
                </c:pt>
                <c:pt idx="12">
                  <c:v>268029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AF-48DA-B896-23D6028E2ABE}"/>
            </c:ext>
          </c:extLst>
        </c:ser>
        <c:ser>
          <c:idx val="5"/>
          <c:order val="1"/>
          <c:tx>
            <c:strRef>
              <c:f>'Pernoctaciones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AF-48DA-B896-23D6028E2ABE}"/>
              </c:ext>
            </c:extLst>
          </c:dPt>
          <c:val>
            <c:numRef>
              <c:f>'Pernoctaciones evol mensu TF'!$G$97:$G$109</c:f>
              <c:numCache>
                <c:formatCode>#,##0</c:formatCode>
                <c:ptCount val="13"/>
                <c:pt idx="0">
                  <c:v>4441</c:v>
                </c:pt>
                <c:pt idx="1">
                  <c:v>5762</c:v>
                </c:pt>
                <c:pt idx="2">
                  <c:v>10040</c:v>
                </c:pt>
                <c:pt idx="3">
                  <c:v>8007</c:v>
                </c:pt>
                <c:pt idx="4">
                  <c:v>8679</c:v>
                </c:pt>
                <c:pt idx="5">
                  <c:v>8348</c:v>
                </c:pt>
                <c:pt idx="6">
                  <c:v>10677</c:v>
                </c:pt>
                <c:pt idx="7">
                  <c:v>14093</c:v>
                </c:pt>
                <c:pt idx="8">
                  <c:v>13635</c:v>
                </c:pt>
                <c:pt idx="9">
                  <c:v>18771</c:v>
                </c:pt>
                <c:pt idx="10">
                  <c:v>24682</c:v>
                </c:pt>
                <c:pt idx="11">
                  <c:v>25403</c:v>
                </c:pt>
                <c:pt idx="12">
                  <c:v>152538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AF-48DA-B896-23D6028E2ABE}"/>
            </c:ext>
          </c:extLst>
        </c:ser>
        <c:ser>
          <c:idx val="0"/>
          <c:order val="2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AF-48DA-B896-23D6028E2AB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25050</c:v>
                </c:pt>
                <c:pt idx="1">
                  <c:v>23883</c:v>
                </c:pt>
                <c:pt idx="2">
                  <c:v>24877</c:v>
                </c:pt>
                <c:pt idx="3">
                  <c:v>21470</c:v>
                </c:pt>
                <c:pt idx="4">
                  <c:v>18584</c:v>
                </c:pt>
                <c:pt idx="5">
                  <c:v>16166</c:v>
                </c:pt>
                <c:pt idx="6">
                  <c:v>17702</c:v>
                </c:pt>
                <c:pt idx="7">
                  <c:v>20739</c:v>
                </c:pt>
                <c:pt idx="8">
                  <c:v>17676</c:v>
                </c:pt>
                <c:pt idx="9">
                  <c:v>22032</c:v>
                </c:pt>
                <c:pt idx="10">
                  <c:v>30180</c:v>
                </c:pt>
                <c:pt idx="11">
                  <c:v>33196</c:v>
                </c:pt>
                <c:pt idx="12">
                  <c:v>271555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AF-48DA-B896-23D6028E2ABE}"/>
            </c:ext>
          </c:extLst>
        </c:ser>
        <c:ser>
          <c:idx val="1"/>
          <c:order val="3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AF-48DA-B896-23D6028E2A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0AF-48DA-B896-23D6028E2AB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37942</c:v>
                </c:pt>
                <c:pt idx="1">
                  <c:v>28543</c:v>
                </c:pt>
                <c:pt idx="2">
                  <c:v>28208</c:v>
                </c:pt>
                <c:pt idx="3">
                  <c:v>17602</c:v>
                </c:pt>
                <c:pt idx="4">
                  <c:v>14402</c:v>
                </c:pt>
                <c:pt idx="5">
                  <c:v>12768</c:v>
                </c:pt>
                <c:pt idx="6">
                  <c:v>15329</c:v>
                </c:pt>
                <c:pt idx="7">
                  <c:v>21205</c:v>
                </c:pt>
                <c:pt idx="8">
                  <c:v>17064</c:v>
                </c:pt>
                <c:pt idx="9">
                  <c:v>20857</c:v>
                </c:pt>
                <c:pt idx="10">
                  <c:v>29246</c:v>
                </c:pt>
                <c:pt idx="11">
                  <c:v>30946</c:v>
                </c:pt>
                <c:pt idx="12">
                  <c:v>274112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AF-48DA-B896-23D6028E2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AF-48DA-B896-23D6028E2A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AF-48DA-B896-23D6028E2A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AF-48DA-B896-23D6028E2A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AF-48DA-B896-23D6028E2A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AF-48DA-B896-23D6028E2A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AF-48DA-B896-23D6028E2A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AF-48DA-B896-23D6028E2A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AF-48DA-B896-23D6028E2A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AF-48DA-B896-23D6028E2A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AF-48DA-B896-23D6028E2A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AF-48DA-B896-23D6028E2A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AF-48DA-B896-23D6028E2A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AF-48DA-B896-23D6028E2ABE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TF'!$L$97:$L$109</c:f>
              <c:numCache>
                <c:formatCode>0.0%</c:formatCode>
                <c:ptCount val="13"/>
                <c:pt idx="0">
                  <c:v>0.51465069860279433</c:v>
                </c:pt>
                <c:pt idx="1">
                  <c:v>0.19511786626470706</c:v>
                </c:pt>
                <c:pt idx="2">
                  <c:v>0.13389878200747685</c:v>
                </c:pt>
                <c:pt idx="3">
                  <c:v>-0.18015836050302747</c:v>
                </c:pt>
                <c:pt idx="4">
                  <c:v>-0.22503228583727941</c:v>
                </c:pt>
                <c:pt idx="5">
                  <c:v>-0.21019423481380672</c:v>
                </c:pt>
                <c:pt idx="6">
                  <c:v>-0.13405264941814488</c:v>
                </c:pt>
                <c:pt idx="7">
                  <c:v>2.2469742996287234E-2</c:v>
                </c:pt>
                <c:pt idx="8">
                  <c:v>-3.4623217922606919E-2</c:v>
                </c:pt>
                <c:pt idx="9">
                  <c:v>-5.3331517792302052E-2</c:v>
                </c:pt>
                <c:pt idx="10">
                  <c:v>-3.0947647448641535E-2</c:v>
                </c:pt>
                <c:pt idx="11">
                  <c:v>-6.7779250512109868E-2</c:v>
                </c:pt>
                <c:pt idx="12">
                  <c:v>9.4161403767192287E-3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0AF-48DA-B896-23D6028E2ABE}"/>
            </c:ext>
          </c:extLst>
        </c:ser>
        <c:ser>
          <c:idx val="4"/>
          <c:order val="5"/>
          <c:tx>
            <c:strRef>
              <c:f>'Pernoctaciones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TF'!$M$97:$M$109</c:f>
              <c:numCache>
                <c:formatCode>0.0%</c:formatCode>
                <c:ptCount val="13"/>
                <c:pt idx="0">
                  <c:v>0.2059627487127329</c:v>
                </c:pt>
                <c:pt idx="1">
                  <c:v>-7.3519114969888832E-4</c:v>
                </c:pt>
                <c:pt idx="2">
                  <c:v>-3.8451049904554169E-2</c:v>
                </c:pt>
                <c:pt idx="3">
                  <c:v>-0.12301330277514821</c:v>
                </c:pt>
                <c:pt idx="4">
                  <c:v>-8.3025595313892753E-2</c:v>
                </c:pt>
                <c:pt idx="5">
                  <c:v>-1.1228994037016937E-2</c:v>
                </c:pt>
                <c:pt idx="6">
                  <c:v>-0.19129517277763119</c:v>
                </c:pt>
                <c:pt idx="7">
                  <c:v>0.12100866990907178</c:v>
                </c:pt>
                <c:pt idx="8">
                  <c:v>-6.9980379332897358E-2</c:v>
                </c:pt>
                <c:pt idx="9">
                  <c:v>5.359668619923208E-2</c:v>
                </c:pt>
                <c:pt idx="10">
                  <c:v>0.14465753424657524</c:v>
                </c:pt>
                <c:pt idx="11">
                  <c:v>8.9187667182880404E-2</c:v>
                </c:pt>
                <c:pt idx="12">
                  <c:v>2.2695305358748419E-2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0AF-48DA-B896-23D6028E2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B2-41E7-BCEF-4CD6EDE2467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4130</c:v>
                </c:pt>
                <c:pt idx="1">
                  <c:v>4194</c:v>
                </c:pt>
                <c:pt idx="2">
                  <c:v>3947</c:v>
                </c:pt>
                <c:pt idx="3">
                  <c:v>2305</c:v>
                </c:pt>
                <c:pt idx="4">
                  <c:v>1499</c:v>
                </c:pt>
                <c:pt idx="5">
                  <c:v>1360</c:v>
                </c:pt>
                <c:pt idx="6">
                  <c:v>2375</c:v>
                </c:pt>
                <c:pt idx="7">
                  <c:v>2246</c:v>
                </c:pt>
                <c:pt idx="8">
                  <c:v>2147</c:v>
                </c:pt>
                <c:pt idx="9">
                  <c:v>2070</c:v>
                </c:pt>
                <c:pt idx="10">
                  <c:v>3126</c:v>
                </c:pt>
                <c:pt idx="11">
                  <c:v>3601</c:v>
                </c:pt>
                <c:pt idx="12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B2-41E7-BCEF-4CD6EDE24671}"/>
            </c:ext>
          </c:extLst>
        </c:ser>
        <c:ser>
          <c:idx val="5"/>
          <c:order val="1"/>
          <c:tx>
            <c:strRef>
              <c:f>'Pernoctaciones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B2-41E7-BCEF-4CD6EDE24671}"/>
              </c:ext>
            </c:extLst>
          </c:dPt>
          <c:val>
            <c:numRef>
              <c:f>'Pernoctaciones evol mensu TF'!$G$119:$G$131</c:f>
              <c:numCache>
                <c:formatCode>#,##0</c:formatCode>
                <c:ptCount val="13"/>
                <c:pt idx="0">
                  <c:v>105</c:v>
                </c:pt>
                <c:pt idx="1">
                  <c:v>159</c:v>
                </c:pt>
                <c:pt idx="2">
                  <c:v>623</c:v>
                </c:pt>
                <c:pt idx="3">
                  <c:v>255</c:v>
                </c:pt>
                <c:pt idx="4">
                  <c:v>352</c:v>
                </c:pt>
                <c:pt idx="5">
                  <c:v>363</c:v>
                </c:pt>
                <c:pt idx="6">
                  <c:v>433</c:v>
                </c:pt>
                <c:pt idx="7">
                  <c:v>874</c:v>
                </c:pt>
                <c:pt idx="8">
                  <c:v>1015</c:v>
                </c:pt>
                <c:pt idx="9">
                  <c:v>2145</c:v>
                </c:pt>
                <c:pt idx="10">
                  <c:v>2512</c:v>
                </c:pt>
                <c:pt idx="11">
                  <c:v>2281</c:v>
                </c:pt>
                <c:pt idx="12">
                  <c:v>11117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B2-41E7-BCEF-4CD6EDE24671}"/>
            </c:ext>
          </c:extLst>
        </c:ser>
        <c:ser>
          <c:idx val="0"/>
          <c:order val="2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B2-41E7-BCEF-4CD6EDE2467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3433</c:v>
                </c:pt>
                <c:pt idx="1">
                  <c:v>3574</c:v>
                </c:pt>
                <c:pt idx="2">
                  <c:v>3753</c:v>
                </c:pt>
                <c:pt idx="3">
                  <c:v>2500</c:v>
                </c:pt>
                <c:pt idx="4">
                  <c:v>1644</c:v>
                </c:pt>
                <c:pt idx="5">
                  <c:v>2004</c:v>
                </c:pt>
                <c:pt idx="6">
                  <c:v>2896</c:v>
                </c:pt>
                <c:pt idx="7">
                  <c:v>2814</c:v>
                </c:pt>
                <c:pt idx="8">
                  <c:v>2245</c:v>
                </c:pt>
                <c:pt idx="9">
                  <c:v>2166</c:v>
                </c:pt>
                <c:pt idx="10">
                  <c:v>2705</c:v>
                </c:pt>
                <c:pt idx="11">
                  <c:v>3617</c:v>
                </c:pt>
                <c:pt idx="12">
                  <c:v>33351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B2-41E7-BCEF-4CD6EDE24671}"/>
            </c:ext>
          </c:extLst>
        </c:ser>
        <c:ser>
          <c:idx val="1"/>
          <c:order val="3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B2-41E7-BCEF-4CD6EDE246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CB2-41E7-BCEF-4CD6EDE2467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5079</c:v>
                </c:pt>
                <c:pt idx="1">
                  <c:v>3403</c:v>
                </c:pt>
                <c:pt idx="2">
                  <c:v>3286</c:v>
                </c:pt>
                <c:pt idx="3">
                  <c:v>2023</c:v>
                </c:pt>
                <c:pt idx="4">
                  <c:v>1553</c:v>
                </c:pt>
                <c:pt idx="5">
                  <c:v>1777</c:v>
                </c:pt>
                <c:pt idx="6">
                  <c:v>1965</c:v>
                </c:pt>
                <c:pt idx="7">
                  <c:v>4366</c:v>
                </c:pt>
                <c:pt idx="8">
                  <c:v>4909</c:v>
                </c:pt>
                <c:pt idx="9">
                  <c:v>4936</c:v>
                </c:pt>
                <c:pt idx="10">
                  <c:v>3283</c:v>
                </c:pt>
                <c:pt idx="11">
                  <c:v>3687</c:v>
                </c:pt>
                <c:pt idx="12">
                  <c:v>40267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B2-41E7-BCEF-4CD6EDE24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B2-41E7-BCEF-4CD6EDE246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B2-41E7-BCEF-4CD6EDE246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B2-41E7-BCEF-4CD6EDE246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B2-41E7-BCEF-4CD6EDE246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B2-41E7-BCEF-4CD6EDE246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B2-41E7-BCEF-4CD6EDE246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B2-41E7-BCEF-4CD6EDE246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B2-41E7-BCEF-4CD6EDE246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B2-41E7-BCEF-4CD6EDE246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B2-41E7-BCEF-4CD6EDE246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B2-41E7-BCEF-4CD6EDE246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B2-41E7-BCEF-4CD6EDE246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B2-41E7-BCEF-4CD6EDE24671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TF'!$L$119:$L$131</c:f>
              <c:numCache>
                <c:formatCode>0.0%</c:formatCode>
                <c:ptCount val="13"/>
                <c:pt idx="0">
                  <c:v>0.47946402563355672</c:v>
                </c:pt>
                <c:pt idx="1">
                  <c:v>-4.7845551203133718E-2</c:v>
                </c:pt>
                <c:pt idx="2">
                  <c:v>-0.12443378630428992</c:v>
                </c:pt>
                <c:pt idx="3">
                  <c:v>-0.19079999999999997</c:v>
                </c:pt>
                <c:pt idx="4">
                  <c:v>-5.5352798053527996E-2</c:v>
                </c:pt>
                <c:pt idx="5">
                  <c:v>-0.11327345309381243</c:v>
                </c:pt>
                <c:pt idx="6">
                  <c:v>-0.32147790055248615</c:v>
                </c:pt>
                <c:pt idx="7">
                  <c:v>0.55152807391613368</c:v>
                </c:pt>
                <c:pt idx="8">
                  <c:v>1.1866369710467706</c:v>
                </c:pt>
                <c:pt idx="9">
                  <c:v>1.2788550323176362</c:v>
                </c:pt>
                <c:pt idx="10">
                  <c:v>0.21367837338262485</c:v>
                </c:pt>
                <c:pt idx="11">
                  <c:v>1.9353055017970799E-2</c:v>
                </c:pt>
                <c:pt idx="12">
                  <c:v>0.2073700938502594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CB2-41E7-BCEF-4CD6EDE24671}"/>
            </c:ext>
          </c:extLst>
        </c:ser>
        <c:ser>
          <c:idx val="4"/>
          <c:order val="5"/>
          <c:tx>
            <c:strRef>
              <c:f>'Pernoctaciones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TF'!$M$119:$M$131</c:f>
              <c:numCache>
                <c:formatCode>0.0%</c:formatCode>
                <c:ptCount val="13"/>
                <c:pt idx="0">
                  <c:v>0.22978208232445518</c:v>
                </c:pt>
                <c:pt idx="1">
                  <c:v>-0.18860276585598479</c:v>
                </c:pt>
                <c:pt idx="2">
                  <c:v>-0.16746896376995191</c:v>
                </c:pt>
                <c:pt idx="3">
                  <c:v>-0.12234273318872013</c:v>
                </c:pt>
                <c:pt idx="4">
                  <c:v>3.6024016010673732E-2</c:v>
                </c:pt>
                <c:pt idx="5">
                  <c:v>0.30661764705882355</c:v>
                </c:pt>
                <c:pt idx="6">
                  <c:v>-0.17263157894736847</c:v>
                </c:pt>
                <c:pt idx="7">
                  <c:v>0.94390026714158504</c:v>
                </c:pt>
                <c:pt idx="8">
                  <c:v>1.2864462040055891</c:v>
                </c:pt>
                <c:pt idx="9">
                  <c:v>1.3845410628019326</c:v>
                </c:pt>
                <c:pt idx="10">
                  <c:v>5.0223928342930213E-2</c:v>
                </c:pt>
                <c:pt idx="11">
                  <c:v>2.3882254929186386E-2</c:v>
                </c:pt>
                <c:pt idx="12">
                  <c:v>0.2202121212121213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CB2-41E7-BCEF-4CD6EDE24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52-48E7-BC46-7784B719C80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4801</c:v>
                </c:pt>
                <c:pt idx="1">
                  <c:v>3264</c:v>
                </c:pt>
                <c:pt idx="2">
                  <c:v>3606</c:v>
                </c:pt>
                <c:pt idx="3">
                  <c:v>2384</c:v>
                </c:pt>
                <c:pt idx="4">
                  <c:v>1291</c:v>
                </c:pt>
                <c:pt idx="5">
                  <c:v>907</c:v>
                </c:pt>
                <c:pt idx="6">
                  <c:v>1493</c:v>
                </c:pt>
                <c:pt idx="7">
                  <c:v>1907</c:v>
                </c:pt>
                <c:pt idx="8">
                  <c:v>1505</c:v>
                </c:pt>
                <c:pt idx="9">
                  <c:v>2455</c:v>
                </c:pt>
                <c:pt idx="10">
                  <c:v>3469</c:v>
                </c:pt>
                <c:pt idx="11">
                  <c:v>3783</c:v>
                </c:pt>
                <c:pt idx="12">
                  <c:v>30865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52-48E7-BC46-7784B719C80A}"/>
            </c:ext>
          </c:extLst>
        </c:ser>
        <c:ser>
          <c:idx val="5"/>
          <c:order val="1"/>
          <c:tx>
            <c:strRef>
              <c:f>'Pernoctaciones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52-48E7-BC46-7784B719C80A}"/>
              </c:ext>
            </c:extLst>
          </c:dPt>
          <c:val>
            <c:numRef>
              <c:f>'Pernoctaciones evol mensu TF'!$G$141:$G$153</c:f>
              <c:numCache>
                <c:formatCode>#,##0</c:formatCode>
                <c:ptCount val="13"/>
                <c:pt idx="0">
                  <c:v>492</c:v>
                </c:pt>
                <c:pt idx="1">
                  <c:v>621</c:v>
                </c:pt>
                <c:pt idx="2">
                  <c:v>979</c:v>
                </c:pt>
                <c:pt idx="3">
                  <c:v>1047</c:v>
                </c:pt>
                <c:pt idx="4">
                  <c:v>704</c:v>
                </c:pt>
                <c:pt idx="5">
                  <c:v>1002</c:v>
                </c:pt>
                <c:pt idx="6">
                  <c:v>1279</c:v>
                </c:pt>
                <c:pt idx="7">
                  <c:v>1631</c:v>
                </c:pt>
                <c:pt idx="8">
                  <c:v>1556</c:v>
                </c:pt>
                <c:pt idx="9">
                  <c:v>3109</c:v>
                </c:pt>
                <c:pt idx="10">
                  <c:v>4992</c:v>
                </c:pt>
                <c:pt idx="11">
                  <c:v>6016</c:v>
                </c:pt>
                <c:pt idx="12">
                  <c:v>23428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52-48E7-BC46-7784B719C80A}"/>
            </c:ext>
          </c:extLst>
        </c:ser>
        <c:ser>
          <c:idx val="0"/>
          <c:order val="2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52-48E7-BC46-7784B719C80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3311</c:v>
                </c:pt>
                <c:pt idx="1">
                  <c:v>2826</c:v>
                </c:pt>
                <c:pt idx="2">
                  <c:v>3699</c:v>
                </c:pt>
                <c:pt idx="3">
                  <c:v>3126</c:v>
                </c:pt>
                <c:pt idx="4">
                  <c:v>1982</c:v>
                </c:pt>
                <c:pt idx="5">
                  <c:v>1123</c:v>
                </c:pt>
                <c:pt idx="6">
                  <c:v>2041</c:v>
                </c:pt>
                <c:pt idx="7">
                  <c:v>1858</c:v>
                </c:pt>
                <c:pt idx="8">
                  <c:v>1872</c:v>
                </c:pt>
                <c:pt idx="9">
                  <c:v>2874</c:v>
                </c:pt>
                <c:pt idx="10">
                  <c:v>4788</c:v>
                </c:pt>
                <c:pt idx="11">
                  <c:v>5291</c:v>
                </c:pt>
                <c:pt idx="12">
                  <c:v>34791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52-48E7-BC46-7784B719C80A}"/>
            </c:ext>
          </c:extLst>
        </c:ser>
        <c:ser>
          <c:idx val="1"/>
          <c:order val="3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52-48E7-BC46-7784B719C8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852-48E7-BC46-7784B719C80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6542</c:v>
                </c:pt>
                <c:pt idx="1">
                  <c:v>4664</c:v>
                </c:pt>
                <c:pt idx="2">
                  <c:v>5403</c:v>
                </c:pt>
                <c:pt idx="3">
                  <c:v>3248</c:v>
                </c:pt>
                <c:pt idx="4">
                  <c:v>1617</c:v>
                </c:pt>
                <c:pt idx="5">
                  <c:v>1064</c:v>
                </c:pt>
                <c:pt idx="6">
                  <c:v>1913</c:v>
                </c:pt>
                <c:pt idx="7">
                  <c:v>2985</c:v>
                </c:pt>
                <c:pt idx="8">
                  <c:v>2184</c:v>
                </c:pt>
                <c:pt idx="9">
                  <c:v>3162</c:v>
                </c:pt>
                <c:pt idx="10">
                  <c:v>4616</c:v>
                </c:pt>
                <c:pt idx="11">
                  <c:v>6047</c:v>
                </c:pt>
                <c:pt idx="12">
                  <c:v>43445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52-48E7-BC46-7784B719C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52-48E7-BC46-7784B719C8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52-48E7-BC46-7784B719C8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52-48E7-BC46-7784B719C8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52-48E7-BC46-7784B719C8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52-48E7-BC46-7784B719C8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52-48E7-BC46-7784B719C8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52-48E7-BC46-7784B719C8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52-48E7-BC46-7784B719C8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52-48E7-BC46-7784B719C8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52-48E7-BC46-7784B719C8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52-48E7-BC46-7784B719C8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52-48E7-BC46-7784B719C8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52-48E7-BC46-7784B719C80A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TF'!$L$141:$L$153</c:f>
              <c:numCache>
                <c:formatCode>0.0%</c:formatCode>
                <c:ptCount val="13"/>
                <c:pt idx="0">
                  <c:v>0.97583811537299914</c:v>
                </c:pt>
                <c:pt idx="1">
                  <c:v>0.65038924274593057</c:v>
                </c:pt>
                <c:pt idx="2">
                  <c:v>0.46066504460665048</c:v>
                </c:pt>
                <c:pt idx="3">
                  <c:v>3.902751119641712E-2</c:v>
                </c:pt>
                <c:pt idx="4">
                  <c:v>-0.18415741675075681</c:v>
                </c:pt>
                <c:pt idx="5">
                  <c:v>-5.2537845057880728E-2</c:v>
                </c:pt>
                <c:pt idx="6">
                  <c:v>-6.2714355707986336E-2</c:v>
                </c:pt>
                <c:pt idx="7">
                  <c:v>0.60656620021528518</c:v>
                </c:pt>
                <c:pt idx="8">
                  <c:v>0.16666666666666674</c:v>
                </c:pt>
                <c:pt idx="9">
                  <c:v>0.10020876826722347</c:v>
                </c:pt>
                <c:pt idx="10">
                  <c:v>-3.5923141186299135E-2</c:v>
                </c:pt>
                <c:pt idx="11">
                  <c:v>0.14288414288414297</c:v>
                </c:pt>
                <c:pt idx="12">
                  <c:v>0.24874249087407674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852-48E7-BC46-7784B719C80A}"/>
            </c:ext>
          </c:extLst>
        </c:ser>
        <c:ser>
          <c:idx val="4"/>
          <c:order val="5"/>
          <c:tx>
            <c:strRef>
              <c:f>'Pernoctaciones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TF'!$M$141:$M$153</c:f>
              <c:numCache>
                <c:formatCode>0.0%</c:formatCode>
                <c:ptCount val="13"/>
                <c:pt idx="0">
                  <c:v>0.36263278483649231</c:v>
                </c:pt>
                <c:pt idx="1">
                  <c:v>0.42892156862745101</c:v>
                </c:pt>
                <c:pt idx="2">
                  <c:v>0.49833610648918469</c:v>
                </c:pt>
                <c:pt idx="3">
                  <c:v>0.36241610738255026</c:v>
                </c:pt>
                <c:pt idx="4">
                  <c:v>0.25251742835011615</c:v>
                </c:pt>
                <c:pt idx="5">
                  <c:v>0.17309812568908489</c:v>
                </c:pt>
                <c:pt idx="6">
                  <c:v>0.28131279303415946</c:v>
                </c:pt>
                <c:pt idx="7">
                  <c:v>0.56528578919769279</c:v>
                </c:pt>
                <c:pt idx="8">
                  <c:v>0.45116279069767451</c:v>
                </c:pt>
                <c:pt idx="9">
                  <c:v>0.28798370672097762</c:v>
                </c:pt>
                <c:pt idx="10">
                  <c:v>0.33064283655232063</c:v>
                </c:pt>
                <c:pt idx="11">
                  <c:v>0.59846682527094908</c:v>
                </c:pt>
                <c:pt idx="12">
                  <c:v>0.40758140288352496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852-48E7-BC46-7784B719C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4F-4947-BA52-27BBA316AA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1809</c:v>
                </c:pt>
                <c:pt idx="1">
                  <c:v>2212</c:v>
                </c:pt>
                <c:pt idx="2">
                  <c:v>1654</c:v>
                </c:pt>
                <c:pt idx="3">
                  <c:v>1396</c:v>
                </c:pt>
                <c:pt idx="4">
                  <c:v>1484</c:v>
                </c:pt>
                <c:pt idx="5">
                  <c:v>920</c:v>
                </c:pt>
                <c:pt idx="6">
                  <c:v>1498</c:v>
                </c:pt>
                <c:pt idx="7">
                  <c:v>2197</c:v>
                </c:pt>
                <c:pt idx="8">
                  <c:v>1701</c:v>
                </c:pt>
                <c:pt idx="9">
                  <c:v>1738</c:v>
                </c:pt>
                <c:pt idx="10">
                  <c:v>1784</c:v>
                </c:pt>
                <c:pt idx="11">
                  <c:v>1917</c:v>
                </c:pt>
                <c:pt idx="12">
                  <c:v>20310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4F-4947-BA52-27BBA316AA45}"/>
            </c:ext>
          </c:extLst>
        </c:ser>
        <c:ser>
          <c:idx val="5"/>
          <c:order val="1"/>
          <c:tx>
            <c:strRef>
              <c:f>'Pernoctaciones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4F-4947-BA52-27BBA316AA45}"/>
              </c:ext>
            </c:extLst>
          </c:dPt>
          <c:val>
            <c:numRef>
              <c:f>'Pernoctaciones evol mensu TF'!$G$163:$G$175</c:f>
              <c:numCache>
                <c:formatCode>#,##0</c:formatCode>
                <c:ptCount val="13"/>
                <c:pt idx="0">
                  <c:v>580</c:v>
                </c:pt>
                <c:pt idx="1">
                  <c:v>656</c:v>
                </c:pt>
                <c:pt idx="2">
                  <c:v>1078</c:v>
                </c:pt>
                <c:pt idx="3">
                  <c:v>1370</c:v>
                </c:pt>
                <c:pt idx="4">
                  <c:v>2061</c:v>
                </c:pt>
                <c:pt idx="5">
                  <c:v>1029</c:v>
                </c:pt>
                <c:pt idx="6">
                  <c:v>1461</c:v>
                </c:pt>
                <c:pt idx="7">
                  <c:v>2603</c:v>
                </c:pt>
                <c:pt idx="8">
                  <c:v>1484</c:v>
                </c:pt>
                <c:pt idx="9">
                  <c:v>1609</c:v>
                </c:pt>
                <c:pt idx="10">
                  <c:v>2197</c:v>
                </c:pt>
                <c:pt idx="11">
                  <c:v>2122</c:v>
                </c:pt>
                <c:pt idx="12">
                  <c:v>18250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4F-4947-BA52-27BBA316AA45}"/>
            </c:ext>
          </c:extLst>
        </c:ser>
        <c:ser>
          <c:idx val="0"/>
          <c:order val="2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4F-4947-BA52-27BBA316AA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1697</c:v>
                </c:pt>
                <c:pt idx="1">
                  <c:v>2208</c:v>
                </c:pt>
                <c:pt idx="2">
                  <c:v>2855</c:v>
                </c:pt>
                <c:pt idx="3">
                  <c:v>1982</c:v>
                </c:pt>
                <c:pt idx="4">
                  <c:v>1622</c:v>
                </c:pt>
                <c:pt idx="5">
                  <c:v>1049</c:v>
                </c:pt>
                <c:pt idx="6">
                  <c:v>1231</c:v>
                </c:pt>
                <c:pt idx="7">
                  <c:v>2883</c:v>
                </c:pt>
                <c:pt idx="8">
                  <c:v>1536</c:v>
                </c:pt>
                <c:pt idx="9">
                  <c:v>1751</c:v>
                </c:pt>
                <c:pt idx="10">
                  <c:v>2465</c:v>
                </c:pt>
                <c:pt idx="11">
                  <c:v>2595</c:v>
                </c:pt>
                <c:pt idx="12">
                  <c:v>23874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4F-4947-BA52-27BBA316AA45}"/>
            </c:ext>
          </c:extLst>
        </c:ser>
        <c:ser>
          <c:idx val="1"/>
          <c:order val="3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4F-4947-BA52-27BBA316AA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D4F-4947-BA52-27BBA316AA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3344</c:v>
                </c:pt>
                <c:pt idx="1">
                  <c:v>2356</c:v>
                </c:pt>
                <c:pt idx="2">
                  <c:v>2785</c:v>
                </c:pt>
                <c:pt idx="3">
                  <c:v>1759</c:v>
                </c:pt>
                <c:pt idx="4">
                  <c:v>2014</c:v>
                </c:pt>
                <c:pt idx="5">
                  <c:v>1678</c:v>
                </c:pt>
                <c:pt idx="6">
                  <c:v>1543</c:v>
                </c:pt>
                <c:pt idx="7">
                  <c:v>3093</c:v>
                </c:pt>
                <c:pt idx="8">
                  <c:v>1358</c:v>
                </c:pt>
                <c:pt idx="9">
                  <c:v>1685</c:v>
                </c:pt>
                <c:pt idx="10">
                  <c:v>2852</c:v>
                </c:pt>
                <c:pt idx="11">
                  <c:v>2270</c:v>
                </c:pt>
                <c:pt idx="12">
                  <c:v>26737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4F-4947-BA52-27BBA316A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4F-4947-BA52-27BBA316AA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4F-4947-BA52-27BBA316AA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4F-4947-BA52-27BBA316AA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4F-4947-BA52-27BBA316AA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4F-4947-BA52-27BBA316AA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4F-4947-BA52-27BBA316AA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4F-4947-BA52-27BBA316AA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4F-4947-BA52-27BBA316AA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4F-4947-BA52-27BBA316AA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4F-4947-BA52-27BBA316AA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4F-4947-BA52-27BBA316AA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4F-4947-BA52-27BBA316AA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4F-4947-BA52-27BBA316AA45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TF'!$L$163:$L$175</c:f>
              <c:numCache>
                <c:formatCode>0.0%</c:formatCode>
                <c:ptCount val="13"/>
                <c:pt idx="0">
                  <c:v>0.97053624042427811</c:v>
                </c:pt>
                <c:pt idx="1">
                  <c:v>6.7028985507246341E-2</c:v>
                </c:pt>
                <c:pt idx="2">
                  <c:v>-2.4518388791593737E-2</c:v>
                </c:pt>
                <c:pt idx="3">
                  <c:v>-0.11251261352169528</c:v>
                </c:pt>
                <c:pt idx="4">
                  <c:v>0.24167694204685564</c:v>
                </c:pt>
                <c:pt idx="5">
                  <c:v>0.59961868446139177</c:v>
                </c:pt>
                <c:pt idx="6">
                  <c:v>0.25345247766043877</c:v>
                </c:pt>
                <c:pt idx="7">
                  <c:v>7.2840790842872094E-2</c:v>
                </c:pt>
                <c:pt idx="8">
                  <c:v>-0.11588541666666663</c:v>
                </c:pt>
                <c:pt idx="9">
                  <c:v>-3.7692747001713323E-2</c:v>
                </c:pt>
                <c:pt idx="10">
                  <c:v>0.15699797160243412</c:v>
                </c:pt>
                <c:pt idx="11">
                  <c:v>-0.12524084778420042</c:v>
                </c:pt>
                <c:pt idx="12">
                  <c:v>0.11992125324620928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4F-4947-BA52-27BBA316AA45}"/>
            </c:ext>
          </c:extLst>
        </c:ser>
        <c:ser>
          <c:idx val="4"/>
          <c:order val="5"/>
          <c:tx>
            <c:strRef>
              <c:f>'Pernoctaciones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TF'!$M$163:$M$175</c:f>
              <c:numCache>
                <c:formatCode>0.0%</c:formatCode>
                <c:ptCount val="13"/>
                <c:pt idx="0">
                  <c:v>0.84853510226644557</c:v>
                </c:pt>
                <c:pt idx="1">
                  <c:v>6.509945750452073E-2</c:v>
                </c:pt>
                <c:pt idx="2">
                  <c:v>0.68379685610640872</c:v>
                </c:pt>
                <c:pt idx="3">
                  <c:v>0.26002865329512903</c:v>
                </c:pt>
                <c:pt idx="4">
                  <c:v>0.35714285714285721</c:v>
                </c:pt>
                <c:pt idx="5">
                  <c:v>0.82391304347826089</c:v>
                </c:pt>
                <c:pt idx="6">
                  <c:v>3.0040053404539302E-2</c:v>
                </c:pt>
                <c:pt idx="7">
                  <c:v>0.40782885753299958</c:v>
                </c:pt>
                <c:pt idx="8">
                  <c:v>-0.20164609053497939</c:v>
                </c:pt>
                <c:pt idx="9">
                  <c:v>-3.0494821634062141E-2</c:v>
                </c:pt>
                <c:pt idx="10">
                  <c:v>0.59865470852017943</c:v>
                </c:pt>
                <c:pt idx="11">
                  <c:v>0.18414188836724055</c:v>
                </c:pt>
                <c:pt idx="12">
                  <c:v>0.31644510093549982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4F-4947-BA52-27BBA316A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6F-42CB-A6E9-E82642B8FB8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323</c:v>
                </c:pt>
                <c:pt idx="1">
                  <c:v>356</c:v>
                </c:pt>
                <c:pt idx="2">
                  <c:v>421</c:v>
                </c:pt>
                <c:pt idx="3">
                  <c:v>301</c:v>
                </c:pt>
                <c:pt idx="4">
                  <c:v>265</c:v>
                </c:pt>
                <c:pt idx="5">
                  <c:v>253</c:v>
                </c:pt>
                <c:pt idx="6">
                  <c:v>276</c:v>
                </c:pt>
                <c:pt idx="7">
                  <c:v>226</c:v>
                </c:pt>
                <c:pt idx="8">
                  <c:v>328</c:v>
                </c:pt>
                <c:pt idx="9">
                  <c:v>285</c:v>
                </c:pt>
                <c:pt idx="10">
                  <c:v>523</c:v>
                </c:pt>
                <c:pt idx="11">
                  <c:v>366</c:v>
                </c:pt>
                <c:pt idx="12">
                  <c:v>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6F-42CB-A6E9-E82642B8FB88}"/>
            </c:ext>
          </c:extLst>
        </c:ser>
        <c:ser>
          <c:idx val="5"/>
          <c:order val="1"/>
          <c:tx>
            <c:strRef>
              <c:f>'Pernoctaciones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6F-42CB-A6E9-E82642B8FB88}"/>
              </c:ext>
            </c:extLst>
          </c:dPt>
          <c:val>
            <c:numRef>
              <c:f>'Pernoctaciones evol mensu TF'!$G$185:$G$197</c:f>
              <c:numCache>
                <c:formatCode>#,##0</c:formatCode>
                <c:ptCount val="13"/>
                <c:pt idx="0">
                  <c:v>69</c:v>
                </c:pt>
                <c:pt idx="1">
                  <c:v>84</c:v>
                </c:pt>
                <c:pt idx="2">
                  <c:v>53</c:v>
                </c:pt>
                <c:pt idx="3">
                  <c:v>56</c:v>
                </c:pt>
                <c:pt idx="4">
                  <c:v>221</c:v>
                </c:pt>
                <c:pt idx="5">
                  <c:v>160</c:v>
                </c:pt>
                <c:pt idx="6">
                  <c:v>213</c:v>
                </c:pt>
                <c:pt idx="7">
                  <c:v>289</c:v>
                </c:pt>
                <c:pt idx="8">
                  <c:v>260</c:v>
                </c:pt>
                <c:pt idx="9">
                  <c:v>411</c:v>
                </c:pt>
                <c:pt idx="10">
                  <c:v>1087</c:v>
                </c:pt>
                <c:pt idx="11">
                  <c:v>547</c:v>
                </c:pt>
                <c:pt idx="12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6F-42CB-A6E9-E82642B8FB88}"/>
            </c:ext>
          </c:extLst>
        </c:ser>
        <c:ser>
          <c:idx val="0"/>
          <c:order val="2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6F-42CB-A6E9-E82642B8FB8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413</c:v>
                </c:pt>
                <c:pt idx="1">
                  <c:v>507</c:v>
                </c:pt>
                <c:pt idx="2">
                  <c:v>494</c:v>
                </c:pt>
                <c:pt idx="3">
                  <c:v>320</c:v>
                </c:pt>
                <c:pt idx="4">
                  <c:v>325</c:v>
                </c:pt>
                <c:pt idx="5">
                  <c:v>268</c:v>
                </c:pt>
                <c:pt idx="6">
                  <c:v>406</c:v>
                </c:pt>
                <c:pt idx="7">
                  <c:v>450</c:v>
                </c:pt>
                <c:pt idx="8">
                  <c:v>243</c:v>
                </c:pt>
                <c:pt idx="9">
                  <c:v>291</c:v>
                </c:pt>
                <c:pt idx="10">
                  <c:v>472</c:v>
                </c:pt>
                <c:pt idx="11">
                  <c:v>662</c:v>
                </c:pt>
                <c:pt idx="12">
                  <c:v>4851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6F-42CB-A6E9-E82642B8FB88}"/>
            </c:ext>
          </c:extLst>
        </c:ser>
        <c:ser>
          <c:idx val="1"/>
          <c:order val="3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6F-42CB-A6E9-E82642B8FB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6F-42CB-A6E9-E82642B8FB8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618</c:v>
                </c:pt>
                <c:pt idx="1">
                  <c:v>515</c:v>
                </c:pt>
                <c:pt idx="2">
                  <c:v>852</c:v>
                </c:pt>
                <c:pt idx="3">
                  <c:v>425</c:v>
                </c:pt>
                <c:pt idx="4">
                  <c:v>258</c:v>
                </c:pt>
                <c:pt idx="5">
                  <c:v>221</c:v>
                </c:pt>
                <c:pt idx="6">
                  <c:v>344</c:v>
                </c:pt>
                <c:pt idx="7">
                  <c:v>416</c:v>
                </c:pt>
                <c:pt idx="8">
                  <c:v>288</c:v>
                </c:pt>
                <c:pt idx="9">
                  <c:v>386</c:v>
                </c:pt>
                <c:pt idx="10">
                  <c:v>961</c:v>
                </c:pt>
                <c:pt idx="11">
                  <c:v>674</c:v>
                </c:pt>
                <c:pt idx="12">
                  <c:v>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6F-42CB-A6E9-E82642B8F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6F-42CB-A6E9-E82642B8FB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6F-42CB-A6E9-E82642B8FB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6F-42CB-A6E9-E82642B8FB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6F-42CB-A6E9-E82642B8FB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6F-42CB-A6E9-E82642B8FB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6F-42CB-A6E9-E82642B8FB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6F-42CB-A6E9-E82642B8FB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6F-42CB-A6E9-E82642B8FB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6F-42CB-A6E9-E82642B8FB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6F-42CB-A6E9-E82642B8FB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6F-42CB-A6E9-E82642B8FB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6F-42CB-A6E9-E82642B8FB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6F-42CB-A6E9-E82642B8FB88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TF'!$L$185:$L$197</c:f>
              <c:numCache>
                <c:formatCode>0.0%</c:formatCode>
                <c:ptCount val="13"/>
                <c:pt idx="0">
                  <c:v>0.49636803874092017</c:v>
                </c:pt>
                <c:pt idx="1">
                  <c:v>1.5779092702169706E-2</c:v>
                </c:pt>
                <c:pt idx="2">
                  <c:v>0.72469635627530371</c:v>
                </c:pt>
                <c:pt idx="3">
                  <c:v>0.328125</c:v>
                </c:pt>
                <c:pt idx="4">
                  <c:v>-0.20615384615384613</c:v>
                </c:pt>
                <c:pt idx="5">
                  <c:v>-0.17537313432835822</c:v>
                </c:pt>
                <c:pt idx="6">
                  <c:v>-0.15270935960591137</c:v>
                </c:pt>
                <c:pt idx="7">
                  <c:v>-7.5555555555555598E-2</c:v>
                </c:pt>
                <c:pt idx="8">
                  <c:v>0.18518518518518512</c:v>
                </c:pt>
                <c:pt idx="9">
                  <c:v>0.32646048109965631</c:v>
                </c:pt>
                <c:pt idx="10">
                  <c:v>1.0360169491525424</c:v>
                </c:pt>
                <c:pt idx="11">
                  <c:v>1.812688821752273E-2</c:v>
                </c:pt>
                <c:pt idx="12">
                  <c:v>0.22820037105751401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6F-42CB-A6E9-E82642B8FB88}"/>
            </c:ext>
          </c:extLst>
        </c:ser>
        <c:ser>
          <c:idx val="4"/>
          <c:order val="5"/>
          <c:tx>
            <c:strRef>
              <c:f>'Pernoctaciones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TF'!$M$185:$M$197</c:f>
              <c:numCache>
                <c:formatCode>0.0%</c:formatCode>
                <c:ptCount val="13"/>
                <c:pt idx="0">
                  <c:v>0.91331269349845212</c:v>
                </c:pt>
                <c:pt idx="1">
                  <c:v>0.44662921348314599</c:v>
                </c:pt>
                <c:pt idx="2">
                  <c:v>1.0237529691211402</c:v>
                </c:pt>
                <c:pt idx="3">
                  <c:v>0.41196013289036548</c:v>
                </c:pt>
                <c:pt idx="4">
                  <c:v>-2.6415094339622636E-2</c:v>
                </c:pt>
                <c:pt idx="5">
                  <c:v>-0.12648221343873522</c:v>
                </c:pt>
                <c:pt idx="6">
                  <c:v>0.24637681159420288</c:v>
                </c:pt>
                <c:pt idx="7">
                  <c:v>0.84070796460176989</c:v>
                </c:pt>
                <c:pt idx="8">
                  <c:v>-0.12195121951219512</c:v>
                </c:pt>
                <c:pt idx="9">
                  <c:v>0.35438596491228069</c:v>
                </c:pt>
                <c:pt idx="10">
                  <c:v>0.83747609942638612</c:v>
                </c:pt>
                <c:pt idx="11">
                  <c:v>0.84153005464480879</c:v>
                </c:pt>
                <c:pt idx="12">
                  <c:v>0.51873566148355854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6F-42CB-A6E9-E82642B8F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43-4185-9713-F7BB326E14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645</c:v>
                </c:pt>
                <c:pt idx="1">
                  <c:v>446</c:v>
                </c:pt>
                <c:pt idx="2">
                  <c:v>550</c:v>
                </c:pt>
                <c:pt idx="3">
                  <c:v>183</c:v>
                </c:pt>
                <c:pt idx="4">
                  <c:v>227</c:v>
                </c:pt>
                <c:pt idx="5">
                  <c:v>252</c:v>
                </c:pt>
                <c:pt idx="6">
                  <c:v>388</c:v>
                </c:pt>
                <c:pt idx="7">
                  <c:v>437</c:v>
                </c:pt>
                <c:pt idx="8">
                  <c:v>361</c:v>
                </c:pt>
                <c:pt idx="9">
                  <c:v>306</c:v>
                </c:pt>
                <c:pt idx="10">
                  <c:v>367</c:v>
                </c:pt>
                <c:pt idx="11">
                  <c:v>768</c:v>
                </c:pt>
                <c:pt idx="12">
                  <c:v>4930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43-4185-9713-F7BB326E14F1}"/>
            </c:ext>
          </c:extLst>
        </c:ser>
        <c:ser>
          <c:idx val="5"/>
          <c:order val="1"/>
          <c:tx>
            <c:strRef>
              <c:f>'Pernoctaciones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43-4185-9713-F7BB326E14F1}"/>
              </c:ext>
            </c:extLst>
          </c:dPt>
          <c:val>
            <c:numRef>
              <c:f>'Pernoctaciones evol mensu TF'!$G$207:$G$219</c:f>
              <c:numCache>
                <c:formatCode>#,##0</c:formatCode>
                <c:ptCount val="13"/>
                <c:pt idx="0">
                  <c:v>80</c:v>
                </c:pt>
                <c:pt idx="1">
                  <c:v>65</c:v>
                </c:pt>
                <c:pt idx="2">
                  <c:v>113</c:v>
                </c:pt>
                <c:pt idx="3">
                  <c:v>91</c:v>
                </c:pt>
                <c:pt idx="4">
                  <c:v>94</c:v>
                </c:pt>
                <c:pt idx="5">
                  <c:v>197</c:v>
                </c:pt>
                <c:pt idx="6">
                  <c:v>428</c:v>
                </c:pt>
                <c:pt idx="7">
                  <c:v>407</c:v>
                </c:pt>
                <c:pt idx="8">
                  <c:v>329</c:v>
                </c:pt>
                <c:pt idx="9">
                  <c:v>410</c:v>
                </c:pt>
                <c:pt idx="10">
                  <c:v>693</c:v>
                </c:pt>
                <c:pt idx="11">
                  <c:v>771</c:v>
                </c:pt>
                <c:pt idx="12">
                  <c:v>3678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43-4185-9713-F7BB326E14F1}"/>
            </c:ext>
          </c:extLst>
        </c:ser>
        <c:ser>
          <c:idx val="0"/>
          <c:order val="2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43-4185-9713-F7BB326E14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841</c:v>
                </c:pt>
                <c:pt idx="1">
                  <c:v>652</c:v>
                </c:pt>
                <c:pt idx="2">
                  <c:v>550</c:v>
                </c:pt>
                <c:pt idx="3">
                  <c:v>388</c:v>
                </c:pt>
                <c:pt idx="4">
                  <c:v>435</c:v>
                </c:pt>
                <c:pt idx="5">
                  <c:v>373</c:v>
                </c:pt>
                <c:pt idx="6">
                  <c:v>244</c:v>
                </c:pt>
                <c:pt idx="7">
                  <c:v>636</c:v>
                </c:pt>
                <c:pt idx="8">
                  <c:v>373</c:v>
                </c:pt>
                <c:pt idx="9">
                  <c:v>371</c:v>
                </c:pt>
                <c:pt idx="10">
                  <c:v>765</c:v>
                </c:pt>
                <c:pt idx="11">
                  <c:v>835</c:v>
                </c:pt>
                <c:pt idx="12">
                  <c:v>6463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43-4185-9713-F7BB326E14F1}"/>
            </c:ext>
          </c:extLst>
        </c:ser>
        <c:ser>
          <c:idx val="1"/>
          <c:order val="3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43-4185-9713-F7BB326E14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643-4185-9713-F7BB326E14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839</c:v>
                </c:pt>
                <c:pt idx="1">
                  <c:v>647</c:v>
                </c:pt>
                <c:pt idx="2">
                  <c:v>645</c:v>
                </c:pt>
                <c:pt idx="3">
                  <c:v>482</c:v>
                </c:pt>
                <c:pt idx="4">
                  <c:v>431</c:v>
                </c:pt>
                <c:pt idx="5">
                  <c:v>225</c:v>
                </c:pt>
                <c:pt idx="6">
                  <c:v>569</c:v>
                </c:pt>
                <c:pt idx="7">
                  <c:v>720</c:v>
                </c:pt>
                <c:pt idx="8">
                  <c:v>576</c:v>
                </c:pt>
                <c:pt idx="9">
                  <c:v>441</c:v>
                </c:pt>
                <c:pt idx="10">
                  <c:v>827</c:v>
                </c:pt>
                <c:pt idx="11">
                  <c:v>981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43-4185-9713-F7BB326E1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43-4185-9713-F7BB326E14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43-4185-9713-F7BB326E14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43-4185-9713-F7BB326E14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43-4185-9713-F7BB326E14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43-4185-9713-F7BB326E14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43-4185-9713-F7BB326E14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43-4185-9713-F7BB326E14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43-4185-9713-F7BB326E14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43-4185-9713-F7BB326E14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43-4185-9713-F7BB326E14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43-4185-9713-F7BB326E14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43-4185-9713-F7BB326E14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43-4185-9713-F7BB326E14F1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TF'!$L$207:$L$219</c:f>
              <c:numCache>
                <c:formatCode>0.0%</c:formatCode>
                <c:ptCount val="13"/>
                <c:pt idx="0">
                  <c:v>-2.3781212841854638E-3</c:v>
                </c:pt>
                <c:pt idx="1">
                  <c:v>-7.6687116564416735E-3</c:v>
                </c:pt>
                <c:pt idx="2">
                  <c:v>0.17272727272727262</c:v>
                </c:pt>
                <c:pt idx="3">
                  <c:v>0.24226804123711343</c:v>
                </c:pt>
                <c:pt idx="4">
                  <c:v>-9.1954022988506301E-3</c:v>
                </c:pt>
                <c:pt idx="5">
                  <c:v>-0.39678284182305634</c:v>
                </c:pt>
                <c:pt idx="6">
                  <c:v>1.331967213114754</c:v>
                </c:pt>
                <c:pt idx="7">
                  <c:v>0.13207547169811318</c:v>
                </c:pt>
                <c:pt idx="8">
                  <c:v>0.54423592493297579</c:v>
                </c:pt>
                <c:pt idx="9">
                  <c:v>0.18867924528301883</c:v>
                </c:pt>
                <c:pt idx="10">
                  <c:v>8.1045751633986862E-2</c:v>
                </c:pt>
                <c:pt idx="11">
                  <c:v>0.17485029940119756</c:v>
                </c:pt>
                <c:pt idx="12">
                  <c:v>0.14234875444839856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643-4185-9713-F7BB326E14F1}"/>
            </c:ext>
          </c:extLst>
        </c:ser>
        <c:ser>
          <c:idx val="4"/>
          <c:order val="5"/>
          <c:tx>
            <c:strRef>
              <c:f>'Pernoctaciones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TF'!$M$207:$M$219</c:f>
              <c:numCache>
                <c:formatCode>0.0%</c:formatCode>
                <c:ptCount val="13"/>
                <c:pt idx="0">
                  <c:v>0.30077519379844952</c:v>
                </c:pt>
                <c:pt idx="1">
                  <c:v>0.45067264573991039</c:v>
                </c:pt>
                <c:pt idx="2">
                  <c:v>0.17272727272727262</c:v>
                </c:pt>
                <c:pt idx="3">
                  <c:v>1.6338797814207648</c:v>
                </c:pt>
                <c:pt idx="4">
                  <c:v>0.8986784140969164</c:v>
                </c:pt>
                <c:pt idx="5">
                  <c:v>-0.1071428571428571</c:v>
                </c:pt>
                <c:pt idx="6">
                  <c:v>0.46649484536082464</c:v>
                </c:pt>
                <c:pt idx="7">
                  <c:v>0.64759725400457668</c:v>
                </c:pt>
                <c:pt idx="8">
                  <c:v>0.59556786703601117</c:v>
                </c:pt>
                <c:pt idx="9">
                  <c:v>0.44117647058823528</c:v>
                </c:pt>
                <c:pt idx="10">
                  <c:v>1.2534059945504086</c:v>
                </c:pt>
                <c:pt idx="11">
                  <c:v>0.27734375</c:v>
                </c:pt>
                <c:pt idx="12">
                  <c:v>0.49756592292089241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643-4185-9713-F7BB326E1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F2-48A4-AADA-10952E46A7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816</c:v>
                </c:pt>
                <c:pt idx="1">
                  <c:v>537</c:v>
                </c:pt>
                <c:pt idx="2">
                  <c:v>925</c:v>
                </c:pt>
                <c:pt idx="3">
                  <c:v>371</c:v>
                </c:pt>
                <c:pt idx="4">
                  <c:v>85</c:v>
                </c:pt>
                <c:pt idx="5">
                  <c:v>61</c:v>
                </c:pt>
                <c:pt idx="6">
                  <c:v>142</c:v>
                </c:pt>
                <c:pt idx="7">
                  <c:v>196</c:v>
                </c:pt>
                <c:pt idx="8">
                  <c:v>237</c:v>
                </c:pt>
                <c:pt idx="9">
                  <c:v>168</c:v>
                </c:pt>
                <c:pt idx="10">
                  <c:v>317</c:v>
                </c:pt>
                <c:pt idx="11">
                  <c:v>448</c:v>
                </c:pt>
                <c:pt idx="12">
                  <c:v>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F2-48A4-AADA-10952E46A7D8}"/>
            </c:ext>
          </c:extLst>
        </c:ser>
        <c:ser>
          <c:idx val="5"/>
          <c:order val="1"/>
          <c:tx>
            <c:strRef>
              <c:f>'Pernoctaciones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F2-48A4-AADA-10952E46A7D8}"/>
              </c:ext>
            </c:extLst>
          </c:dPt>
          <c:val>
            <c:numRef>
              <c:f>'Pernoctaciones evol mensu TF'!$G$229:$G$241</c:f>
              <c:numCache>
                <c:formatCode>#,##0</c:formatCode>
                <c:ptCount val="13"/>
                <c:pt idx="0">
                  <c:v>4</c:v>
                </c:pt>
                <c:pt idx="1">
                  <c:v>4</c:v>
                </c:pt>
                <c:pt idx="2">
                  <c:v>9</c:v>
                </c:pt>
                <c:pt idx="3">
                  <c:v>19</c:v>
                </c:pt>
                <c:pt idx="4">
                  <c:v>19</c:v>
                </c:pt>
                <c:pt idx="5">
                  <c:v>15</c:v>
                </c:pt>
                <c:pt idx="6">
                  <c:v>109</c:v>
                </c:pt>
                <c:pt idx="7">
                  <c:v>72</c:v>
                </c:pt>
                <c:pt idx="8">
                  <c:v>58</c:v>
                </c:pt>
                <c:pt idx="9">
                  <c:v>250</c:v>
                </c:pt>
                <c:pt idx="10">
                  <c:v>419</c:v>
                </c:pt>
                <c:pt idx="11">
                  <c:v>464</c:v>
                </c:pt>
                <c:pt idx="12">
                  <c:v>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F2-48A4-AADA-10952E46A7D8}"/>
            </c:ext>
          </c:extLst>
        </c:ser>
        <c:ser>
          <c:idx val="0"/>
          <c:order val="2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F2-48A4-AADA-10952E46A7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507</c:v>
                </c:pt>
                <c:pt idx="1">
                  <c:v>218</c:v>
                </c:pt>
                <c:pt idx="2">
                  <c:v>305</c:v>
                </c:pt>
                <c:pt idx="3">
                  <c:v>251</c:v>
                </c:pt>
                <c:pt idx="4">
                  <c:v>88</c:v>
                </c:pt>
                <c:pt idx="5">
                  <c:v>91</c:v>
                </c:pt>
                <c:pt idx="6">
                  <c:v>118</c:v>
                </c:pt>
                <c:pt idx="7">
                  <c:v>75</c:v>
                </c:pt>
                <c:pt idx="8">
                  <c:v>50</c:v>
                </c:pt>
                <c:pt idx="9">
                  <c:v>275</c:v>
                </c:pt>
                <c:pt idx="10">
                  <c:v>369</c:v>
                </c:pt>
                <c:pt idx="11">
                  <c:v>400</c:v>
                </c:pt>
                <c:pt idx="12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F2-48A4-AADA-10952E46A7D8}"/>
            </c:ext>
          </c:extLst>
        </c:ser>
        <c:ser>
          <c:idx val="1"/>
          <c:order val="3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F2-48A4-AADA-10952E46A7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F2-48A4-AADA-10952E46A7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531</c:v>
                </c:pt>
                <c:pt idx="1">
                  <c:v>389</c:v>
                </c:pt>
                <c:pt idx="2">
                  <c:v>538</c:v>
                </c:pt>
                <c:pt idx="3">
                  <c:v>210</c:v>
                </c:pt>
                <c:pt idx="4">
                  <c:v>51</c:v>
                </c:pt>
                <c:pt idx="5">
                  <c:v>162</c:v>
                </c:pt>
                <c:pt idx="6">
                  <c:v>144</c:v>
                </c:pt>
                <c:pt idx="7">
                  <c:v>234</c:v>
                </c:pt>
                <c:pt idx="8">
                  <c:v>136</c:v>
                </c:pt>
                <c:pt idx="9">
                  <c:v>223</c:v>
                </c:pt>
                <c:pt idx="10">
                  <c:v>445</c:v>
                </c:pt>
                <c:pt idx="11">
                  <c:v>442</c:v>
                </c:pt>
                <c:pt idx="12">
                  <c:v>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F2-48A4-AADA-10952E46A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F2-48A4-AADA-10952E46A7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F2-48A4-AADA-10952E46A7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F2-48A4-AADA-10952E46A7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F2-48A4-AADA-10952E46A7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F2-48A4-AADA-10952E46A7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F2-48A4-AADA-10952E46A7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F2-48A4-AADA-10952E46A7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F2-48A4-AADA-10952E46A7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F2-48A4-AADA-10952E46A7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F2-48A4-AADA-10952E46A7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F2-48A4-AADA-10952E46A7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F2-48A4-AADA-10952E46A7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F2-48A4-AADA-10952E46A7D8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TF'!$L$229:$L$241</c:f>
              <c:numCache>
                <c:formatCode>0.0%</c:formatCode>
                <c:ptCount val="13"/>
                <c:pt idx="0">
                  <c:v>4.7337278106508895E-2</c:v>
                </c:pt>
                <c:pt idx="1">
                  <c:v>0.78440366972477071</c:v>
                </c:pt>
                <c:pt idx="2">
                  <c:v>0.76393442622950825</c:v>
                </c:pt>
                <c:pt idx="3">
                  <c:v>-0.1633466135458167</c:v>
                </c:pt>
                <c:pt idx="4">
                  <c:v>-0.42045454545454541</c:v>
                </c:pt>
                <c:pt idx="5">
                  <c:v>0.78021978021978011</c:v>
                </c:pt>
                <c:pt idx="6">
                  <c:v>0.22033898305084754</c:v>
                </c:pt>
                <c:pt idx="7">
                  <c:v>2.12</c:v>
                </c:pt>
                <c:pt idx="8">
                  <c:v>1.7200000000000002</c:v>
                </c:pt>
                <c:pt idx="9">
                  <c:v>-0.18909090909090909</c:v>
                </c:pt>
                <c:pt idx="10">
                  <c:v>0.20596205962059622</c:v>
                </c:pt>
                <c:pt idx="11">
                  <c:v>0.10499999999999998</c:v>
                </c:pt>
                <c:pt idx="12">
                  <c:v>0.27593738623953401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F2-48A4-AADA-10952E46A7D8}"/>
            </c:ext>
          </c:extLst>
        </c:ser>
        <c:ser>
          <c:idx val="4"/>
          <c:order val="5"/>
          <c:tx>
            <c:strRef>
              <c:f>'Pernoctaciones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TF'!$M$229:$M$241</c:f>
              <c:numCache>
                <c:formatCode>0.0%</c:formatCode>
                <c:ptCount val="13"/>
                <c:pt idx="0">
                  <c:v>-0.34926470588235292</c:v>
                </c:pt>
                <c:pt idx="1">
                  <c:v>-0.27560521415270023</c:v>
                </c:pt>
                <c:pt idx="2">
                  <c:v>-0.41837837837837832</c:v>
                </c:pt>
                <c:pt idx="3">
                  <c:v>-0.43396226415094341</c:v>
                </c:pt>
                <c:pt idx="4">
                  <c:v>-0.4</c:v>
                </c:pt>
                <c:pt idx="5">
                  <c:v>1.6557377049180326</c:v>
                </c:pt>
                <c:pt idx="6">
                  <c:v>1.4084507042253502E-2</c:v>
                </c:pt>
                <c:pt idx="7">
                  <c:v>0.19387755102040827</c:v>
                </c:pt>
                <c:pt idx="8">
                  <c:v>-0.42616033755274263</c:v>
                </c:pt>
                <c:pt idx="9">
                  <c:v>0.32738095238095233</c:v>
                </c:pt>
                <c:pt idx="10">
                  <c:v>0.40378548895899047</c:v>
                </c:pt>
                <c:pt idx="11">
                  <c:v>-1.3392857142857095E-2</c:v>
                </c:pt>
                <c:pt idx="12">
                  <c:v>-0.18545201022542412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F2-48A4-AADA-10952E46A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85-4992-85AC-8251440B097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1087</c:v>
                </c:pt>
                <c:pt idx="1">
                  <c:v>944</c:v>
                </c:pt>
                <c:pt idx="2">
                  <c:v>806</c:v>
                </c:pt>
                <c:pt idx="3">
                  <c:v>457</c:v>
                </c:pt>
                <c:pt idx="4">
                  <c:v>96</c:v>
                </c:pt>
                <c:pt idx="5">
                  <c:v>80</c:v>
                </c:pt>
                <c:pt idx="6">
                  <c:v>188</c:v>
                </c:pt>
                <c:pt idx="7">
                  <c:v>162</c:v>
                </c:pt>
                <c:pt idx="8">
                  <c:v>101</c:v>
                </c:pt>
                <c:pt idx="9">
                  <c:v>472</c:v>
                </c:pt>
                <c:pt idx="10">
                  <c:v>649</c:v>
                </c:pt>
                <c:pt idx="11">
                  <c:v>837</c:v>
                </c:pt>
                <c:pt idx="12">
                  <c:v>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85-4992-85AC-8251440B0973}"/>
            </c:ext>
          </c:extLst>
        </c:ser>
        <c:ser>
          <c:idx val="5"/>
          <c:order val="1"/>
          <c:tx>
            <c:strRef>
              <c:f>'Pernoctaciones evol mensu TF'!$G$253:$H$253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85-4992-85AC-8251440B0973}"/>
              </c:ext>
            </c:extLst>
          </c:dPt>
          <c:val>
            <c:numRef>
              <c:f>'Pernoctaciones evol mensu TF'!$G$255:$G$267</c:f>
              <c:numCache>
                <c:formatCode>#,##0</c:formatCode>
                <c:ptCount val="13"/>
                <c:pt idx="0">
                  <c:v>32</c:v>
                </c:pt>
                <c:pt idx="1">
                  <c:v>17</c:v>
                </c:pt>
                <c:pt idx="2">
                  <c:v>48</c:v>
                </c:pt>
                <c:pt idx="3">
                  <c:v>105</c:v>
                </c:pt>
                <c:pt idx="4">
                  <c:v>56</c:v>
                </c:pt>
                <c:pt idx="5">
                  <c:v>61</c:v>
                </c:pt>
                <c:pt idx="6">
                  <c:v>94</c:v>
                </c:pt>
                <c:pt idx="7">
                  <c:v>62</c:v>
                </c:pt>
                <c:pt idx="8">
                  <c:v>113</c:v>
                </c:pt>
                <c:pt idx="9">
                  <c:v>242</c:v>
                </c:pt>
                <c:pt idx="10">
                  <c:v>453</c:v>
                </c:pt>
                <c:pt idx="11">
                  <c:v>727</c:v>
                </c:pt>
                <c:pt idx="12">
                  <c:v>2010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85-4992-85AC-8251440B0973}"/>
            </c:ext>
          </c:extLst>
        </c:ser>
        <c:ser>
          <c:idx val="0"/>
          <c:order val="2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85-4992-85AC-8251440B097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571</c:v>
                </c:pt>
                <c:pt idx="1">
                  <c:v>551</c:v>
                </c:pt>
                <c:pt idx="2">
                  <c:v>386</c:v>
                </c:pt>
                <c:pt idx="3">
                  <c:v>324</c:v>
                </c:pt>
                <c:pt idx="4">
                  <c:v>196</c:v>
                </c:pt>
                <c:pt idx="5">
                  <c:v>343</c:v>
                </c:pt>
                <c:pt idx="6">
                  <c:v>64</c:v>
                </c:pt>
                <c:pt idx="7">
                  <c:v>25</c:v>
                </c:pt>
                <c:pt idx="8">
                  <c:v>73</c:v>
                </c:pt>
                <c:pt idx="9">
                  <c:v>286</c:v>
                </c:pt>
                <c:pt idx="10">
                  <c:v>541</c:v>
                </c:pt>
                <c:pt idx="11">
                  <c:v>662</c:v>
                </c:pt>
                <c:pt idx="12">
                  <c:v>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85-4992-85AC-8251440B0973}"/>
            </c:ext>
          </c:extLst>
        </c:ser>
        <c:ser>
          <c:idx val="1"/>
          <c:order val="3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85-4992-85AC-8251440B09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885-4992-85AC-8251440B097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1003</c:v>
                </c:pt>
                <c:pt idx="1">
                  <c:v>608</c:v>
                </c:pt>
                <c:pt idx="2">
                  <c:v>626</c:v>
                </c:pt>
                <c:pt idx="3">
                  <c:v>411</c:v>
                </c:pt>
                <c:pt idx="4">
                  <c:v>95</c:v>
                </c:pt>
                <c:pt idx="5">
                  <c:v>78</c:v>
                </c:pt>
                <c:pt idx="6">
                  <c:v>141</c:v>
                </c:pt>
                <c:pt idx="7">
                  <c:v>102</c:v>
                </c:pt>
                <c:pt idx="8">
                  <c:v>105</c:v>
                </c:pt>
                <c:pt idx="9">
                  <c:v>452</c:v>
                </c:pt>
                <c:pt idx="10">
                  <c:v>635</c:v>
                </c:pt>
                <c:pt idx="11">
                  <c:v>656</c:v>
                </c:pt>
                <c:pt idx="12">
                  <c:v>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85-4992-85AC-8251440B0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TF'!$L$254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85-4992-85AC-8251440B09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85-4992-85AC-8251440B09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85-4992-85AC-8251440B09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85-4992-85AC-8251440B09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85-4992-85AC-8251440B09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85-4992-85AC-8251440B09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85-4992-85AC-8251440B09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85-4992-85AC-8251440B09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85-4992-85AC-8251440B09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85-4992-85AC-8251440B09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85-4992-85AC-8251440B09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85-4992-85AC-8251440B09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85-4992-85AC-8251440B0973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TF'!$L$255:$L$267</c:f>
              <c:numCache>
                <c:formatCode>0.0%</c:formatCode>
                <c:ptCount val="13"/>
                <c:pt idx="0">
                  <c:v>0.75656742556917678</c:v>
                </c:pt>
                <c:pt idx="1">
                  <c:v>0.10344827586206895</c:v>
                </c:pt>
                <c:pt idx="2">
                  <c:v>0.62176165803108807</c:v>
                </c:pt>
                <c:pt idx="3">
                  <c:v>0.2685185185185186</c:v>
                </c:pt>
                <c:pt idx="4">
                  <c:v>-0.51530612244897966</c:v>
                </c:pt>
                <c:pt idx="5">
                  <c:v>-0.77259475218658891</c:v>
                </c:pt>
                <c:pt idx="6">
                  <c:v>1.203125</c:v>
                </c:pt>
                <c:pt idx="7">
                  <c:v>3.08</c:v>
                </c:pt>
                <c:pt idx="8">
                  <c:v>0.43835616438356162</c:v>
                </c:pt>
                <c:pt idx="9">
                  <c:v>0.58041958041958042</c:v>
                </c:pt>
                <c:pt idx="10">
                  <c:v>0.17375231053604434</c:v>
                </c:pt>
                <c:pt idx="11">
                  <c:v>-9.0634441087613649E-3</c:v>
                </c:pt>
                <c:pt idx="12">
                  <c:v>0.22128294380905023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85-4992-85AC-8251440B0973}"/>
            </c:ext>
          </c:extLst>
        </c:ser>
        <c:ser>
          <c:idx val="4"/>
          <c:order val="5"/>
          <c:tx>
            <c:strRef>
              <c:f>'Pernoctaciones evol mensu TF'!$M$254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TF'!$M$255:$M$267</c:f>
              <c:numCache>
                <c:formatCode>0.0%</c:formatCode>
                <c:ptCount val="13"/>
                <c:pt idx="0">
                  <c:v>-7.7276908923643028E-2</c:v>
                </c:pt>
                <c:pt idx="1">
                  <c:v>-0.35593220338983056</c:v>
                </c:pt>
                <c:pt idx="2">
                  <c:v>-0.22332506203473945</c:v>
                </c:pt>
                <c:pt idx="3">
                  <c:v>-0.10065645514223198</c:v>
                </c:pt>
                <c:pt idx="4">
                  <c:v>-1.041666666666663E-2</c:v>
                </c:pt>
                <c:pt idx="5">
                  <c:v>-2.5000000000000022E-2</c:v>
                </c:pt>
                <c:pt idx="6">
                  <c:v>-0.25</c:v>
                </c:pt>
                <c:pt idx="7">
                  <c:v>-0.37037037037037035</c:v>
                </c:pt>
                <c:pt idx="8">
                  <c:v>3.9603960396039639E-2</c:v>
                </c:pt>
                <c:pt idx="9">
                  <c:v>-4.2372881355932202E-2</c:v>
                </c:pt>
                <c:pt idx="10">
                  <c:v>-2.1571648690292711E-2</c:v>
                </c:pt>
                <c:pt idx="11">
                  <c:v>-0.21624850657108718</c:v>
                </c:pt>
                <c:pt idx="12">
                  <c:v>-0.16448375574077223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885-4992-85AC-8251440B0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A1-43EB-BA14-988EEF48B96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A1-43EB-BA14-988EEF48B963}"/>
            </c:ext>
          </c:extLst>
        </c:ser>
        <c:ser>
          <c:idx val="5"/>
          <c:order val="1"/>
          <c:tx>
            <c:strRef>
              <c:f>'Pernocta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A1-43EB-BA14-988EEF48B963}"/>
              </c:ext>
            </c:extLst>
          </c:dPt>
          <c:val>
            <c:numRef>
              <c:f>'Pernocta evol mensu TF cat'!$G$9:$G$21</c:f>
              <c:numCache>
                <c:formatCode>#,##0</c:formatCode>
                <c:ptCount val="13"/>
                <c:pt idx="0">
                  <c:v>9068</c:v>
                </c:pt>
                <c:pt idx="1">
                  <c:v>15142</c:v>
                </c:pt>
                <c:pt idx="2">
                  <c:v>22329</c:v>
                </c:pt>
                <c:pt idx="3">
                  <c:v>19557</c:v>
                </c:pt>
                <c:pt idx="4">
                  <c:v>24025</c:v>
                </c:pt>
                <c:pt idx="5">
                  <c:v>26795</c:v>
                </c:pt>
                <c:pt idx="6">
                  <c:v>31224</c:v>
                </c:pt>
                <c:pt idx="7">
                  <c:v>36151</c:v>
                </c:pt>
                <c:pt idx="8">
                  <c:v>36202</c:v>
                </c:pt>
                <c:pt idx="9">
                  <c:v>42785</c:v>
                </c:pt>
                <c:pt idx="10">
                  <c:v>49146</c:v>
                </c:pt>
                <c:pt idx="11">
                  <c:v>46745</c:v>
                </c:pt>
                <c:pt idx="12">
                  <c:v>359169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A1-43EB-BA14-988EEF48B963}"/>
            </c:ext>
          </c:extLst>
        </c:ser>
        <c:ser>
          <c:idx val="0"/>
          <c:order val="2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A1-43EB-BA14-988EEF48B96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cat'!$I$9:$I$21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A1-43EB-BA14-988EEF48B963}"/>
            </c:ext>
          </c:extLst>
        </c:ser>
        <c:ser>
          <c:idx val="1"/>
          <c:order val="3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A1-43EB-BA14-988EEF48B9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A1-43EB-BA14-988EEF48B96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A1-43EB-BA14-988EEF48B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A1-43EB-BA14-988EEF48B9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A1-43EB-BA14-988EEF48B9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A1-43EB-BA14-988EEF48B9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A1-43EB-BA14-988EEF48B9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A1-43EB-BA14-988EEF48B9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A1-43EB-BA14-988EEF48B9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A1-43EB-BA14-988EEF48B9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A1-43EB-BA14-988EEF48B9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A1-43EB-BA14-988EEF48B9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A1-43EB-BA14-988EEF48B9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A1-43EB-BA14-988EEF48B9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A1-43EB-BA14-988EEF48B9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A1-43EB-BA14-988EEF48B963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cat'!$L$9:$L$21</c:f>
              <c:numCache>
                <c:formatCode>0.0%</c:formatCode>
                <c:ptCount val="13"/>
                <c:pt idx="0">
                  <c:v>0.48703357044802198</c:v>
                </c:pt>
                <c:pt idx="1">
                  <c:v>0.24541267985396931</c:v>
                </c:pt>
                <c:pt idx="2">
                  <c:v>0.23885952062501326</c:v>
                </c:pt>
                <c:pt idx="3">
                  <c:v>-1.8699317727596476E-2</c:v>
                </c:pt>
                <c:pt idx="4">
                  <c:v>-5.0260776534569618E-2</c:v>
                </c:pt>
                <c:pt idx="5">
                  <c:v>-4.5243390165554787E-2</c:v>
                </c:pt>
                <c:pt idx="6">
                  <c:v>-6.651111213787364E-2</c:v>
                </c:pt>
                <c:pt idx="7">
                  <c:v>4.0244633649118677E-2</c:v>
                </c:pt>
                <c:pt idx="8">
                  <c:v>-4.9095301250473677E-2</c:v>
                </c:pt>
                <c:pt idx="9">
                  <c:v>2.2281639928698693E-2</c:v>
                </c:pt>
                <c:pt idx="10">
                  <c:v>-9.8133675909073403E-4</c:v>
                </c:pt>
                <c:pt idx="11">
                  <c:v>-1.7240741425875949E-2</c:v>
                </c:pt>
                <c:pt idx="12">
                  <c:v>6.0649605611049928E-2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A1-43EB-BA14-988EEF48B963}"/>
            </c:ext>
          </c:extLst>
        </c:ser>
        <c:ser>
          <c:idx val="4"/>
          <c:order val="5"/>
          <c:tx>
            <c:strRef>
              <c:f>'Pernocta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cat'!$M$9:$M$21</c:f>
              <c:numCache>
                <c:formatCode>0.0%</c:formatCode>
                <c:ptCount val="13"/>
                <c:pt idx="0">
                  <c:v>0.18922911094255257</c:v>
                </c:pt>
                <c:pt idx="1">
                  <c:v>0.10377059234038954</c:v>
                </c:pt>
                <c:pt idx="2">
                  <c:v>0.18106379533678751</c:v>
                </c:pt>
                <c:pt idx="3">
                  <c:v>0.13609042553191486</c:v>
                </c:pt>
                <c:pt idx="4">
                  <c:v>0.21669236479926912</c:v>
                </c:pt>
                <c:pt idx="5">
                  <c:v>0.22784327433347107</c:v>
                </c:pt>
                <c:pt idx="6">
                  <c:v>-6.1978897661034704E-3</c:v>
                </c:pt>
                <c:pt idx="7">
                  <c:v>0.12034406157979016</c:v>
                </c:pt>
                <c:pt idx="8">
                  <c:v>0.10090208658934485</c:v>
                </c:pt>
                <c:pt idx="9">
                  <c:v>0.22945956725496064</c:v>
                </c:pt>
                <c:pt idx="10">
                  <c:v>0.1751458674390296</c:v>
                </c:pt>
                <c:pt idx="11">
                  <c:v>8.5378061985412756E-2</c:v>
                </c:pt>
                <c:pt idx="12">
                  <c:v>0.14505290632194301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A1-43EB-BA14-988EEF48B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66-4544-89C5-8E8A1A60A7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4331</c:v>
                </c:pt>
                <c:pt idx="1">
                  <c:v>4613</c:v>
                </c:pt>
                <c:pt idx="2">
                  <c:v>4636</c:v>
                </c:pt>
                <c:pt idx="3">
                  <c:v>4546</c:v>
                </c:pt>
                <c:pt idx="4">
                  <c:v>5401</c:v>
                </c:pt>
                <c:pt idx="5">
                  <c:v>5128</c:v>
                </c:pt>
                <c:pt idx="6">
                  <c:v>5984</c:v>
                </c:pt>
                <c:pt idx="7">
                  <c:v>4991</c:v>
                </c:pt>
                <c:pt idx="8">
                  <c:v>4621</c:v>
                </c:pt>
                <c:pt idx="9">
                  <c:v>5681</c:v>
                </c:pt>
                <c:pt idx="10">
                  <c:v>5200</c:v>
                </c:pt>
                <c:pt idx="11">
                  <c:v>5944</c:v>
                </c:pt>
                <c:pt idx="12">
                  <c:v>61076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66-4544-89C5-8E8A1A60A763}"/>
            </c:ext>
          </c:extLst>
        </c:ser>
        <c:ser>
          <c:idx val="5"/>
          <c:order val="1"/>
          <c:tx>
            <c:strRef>
              <c:f>'Viajeros entr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66-4544-89C5-8E8A1A60A763}"/>
              </c:ext>
            </c:extLst>
          </c:dPt>
          <c:val>
            <c:numRef>
              <c:f>'Viajeros entr evol mensu TF'!$G$75:$G$87</c:f>
              <c:numCache>
                <c:formatCode>#,##0</c:formatCode>
                <c:ptCount val="13"/>
                <c:pt idx="0">
                  <c:v>1186</c:v>
                </c:pt>
                <c:pt idx="1">
                  <c:v>2876</c:v>
                </c:pt>
                <c:pt idx="2">
                  <c:v>3474</c:v>
                </c:pt>
                <c:pt idx="3">
                  <c:v>3070</c:v>
                </c:pt>
                <c:pt idx="4">
                  <c:v>4730</c:v>
                </c:pt>
                <c:pt idx="5">
                  <c:v>5525</c:v>
                </c:pt>
                <c:pt idx="6">
                  <c:v>4603</c:v>
                </c:pt>
                <c:pt idx="7">
                  <c:v>4154</c:v>
                </c:pt>
                <c:pt idx="8">
                  <c:v>5330</c:v>
                </c:pt>
                <c:pt idx="9">
                  <c:v>6555</c:v>
                </c:pt>
                <c:pt idx="10">
                  <c:v>6406</c:v>
                </c:pt>
                <c:pt idx="11">
                  <c:v>5338</c:v>
                </c:pt>
                <c:pt idx="12">
                  <c:v>53247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66-4544-89C5-8E8A1A60A763}"/>
            </c:ext>
          </c:extLst>
        </c:ser>
        <c:ser>
          <c:idx val="0"/>
          <c:order val="2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66-4544-89C5-8E8A1A60A7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2656</c:v>
                </c:pt>
                <c:pt idx="1">
                  <c:v>4007</c:v>
                </c:pt>
                <c:pt idx="2">
                  <c:v>5247</c:v>
                </c:pt>
                <c:pt idx="3">
                  <c:v>6233</c:v>
                </c:pt>
                <c:pt idx="4">
                  <c:v>6564</c:v>
                </c:pt>
                <c:pt idx="5">
                  <c:v>6807</c:v>
                </c:pt>
                <c:pt idx="6">
                  <c:v>7285</c:v>
                </c:pt>
                <c:pt idx="7">
                  <c:v>5224</c:v>
                </c:pt>
                <c:pt idx="8">
                  <c:v>6683</c:v>
                </c:pt>
                <c:pt idx="9">
                  <c:v>6599</c:v>
                </c:pt>
                <c:pt idx="10">
                  <c:v>6822</c:v>
                </c:pt>
                <c:pt idx="11">
                  <c:v>5738</c:v>
                </c:pt>
                <c:pt idx="12">
                  <c:v>69865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66-4544-89C5-8E8A1A60A763}"/>
            </c:ext>
          </c:extLst>
        </c:ser>
        <c:ser>
          <c:idx val="1"/>
          <c:order val="3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66-4544-89C5-8E8A1A60A7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66-4544-89C5-8E8A1A60A7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5002</c:v>
                </c:pt>
                <c:pt idx="1">
                  <c:v>5638</c:v>
                </c:pt>
                <c:pt idx="2">
                  <c:v>6582</c:v>
                </c:pt>
                <c:pt idx="3">
                  <c:v>5675</c:v>
                </c:pt>
                <c:pt idx="4">
                  <c:v>6315</c:v>
                </c:pt>
                <c:pt idx="5">
                  <c:v>6349</c:v>
                </c:pt>
                <c:pt idx="6">
                  <c:v>4487</c:v>
                </c:pt>
                <c:pt idx="7">
                  <c:v>3934</c:v>
                </c:pt>
                <c:pt idx="8">
                  <c:v>4833</c:v>
                </c:pt>
                <c:pt idx="9">
                  <c:v>6901</c:v>
                </c:pt>
                <c:pt idx="10">
                  <c:v>5188</c:v>
                </c:pt>
                <c:pt idx="11">
                  <c:v>5217</c:v>
                </c:pt>
                <c:pt idx="12">
                  <c:v>66121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66-4544-89C5-8E8A1A60A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66-4544-89C5-8E8A1A60A7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66-4544-89C5-8E8A1A60A7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66-4544-89C5-8E8A1A60A7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66-4544-89C5-8E8A1A60A7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66-4544-89C5-8E8A1A60A7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66-4544-89C5-8E8A1A60A7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66-4544-89C5-8E8A1A60A7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66-4544-89C5-8E8A1A60A7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66-4544-89C5-8E8A1A60A7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66-4544-89C5-8E8A1A60A7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66-4544-89C5-8E8A1A60A7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66-4544-89C5-8E8A1A60A7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66-4544-89C5-8E8A1A60A763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TF'!$L$75:$L$87</c:f>
              <c:numCache>
                <c:formatCode>0.0%</c:formatCode>
                <c:ptCount val="13"/>
                <c:pt idx="0">
                  <c:v>0.88328313253012047</c:v>
                </c:pt>
                <c:pt idx="1">
                  <c:v>0.40703768405290752</c:v>
                </c:pt>
                <c:pt idx="2">
                  <c:v>0.25443110348770737</c:v>
                </c:pt>
                <c:pt idx="3">
                  <c:v>-8.9523503930691528E-2</c:v>
                </c:pt>
                <c:pt idx="4">
                  <c:v>-3.7934186471663578E-2</c:v>
                </c:pt>
                <c:pt idx="5">
                  <c:v>-6.7283678566181893E-2</c:v>
                </c:pt>
                <c:pt idx="6">
                  <c:v>-0.38407687028140014</c:v>
                </c:pt>
                <c:pt idx="7">
                  <c:v>-0.24693721286370596</c:v>
                </c:pt>
                <c:pt idx="8">
                  <c:v>-0.27682178662277424</c:v>
                </c:pt>
                <c:pt idx="9">
                  <c:v>4.5764509774208317E-2</c:v>
                </c:pt>
                <c:pt idx="10">
                  <c:v>-0.23951920257988857</c:v>
                </c:pt>
                <c:pt idx="11">
                  <c:v>-9.079818752178459E-2</c:v>
                </c:pt>
                <c:pt idx="12">
                  <c:v>-5.3589064624633198E-2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66-4544-89C5-8E8A1A60A763}"/>
            </c:ext>
          </c:extLst>
        </c:ser>
        <c:ser>
          <c:idx val="4"/>
          <c:order val="5"/>
          <c:tx>
            <c:strRef>
              <c:f>'Viajeros entr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TF'!$M$75:$M$87</c:f>
              <c:numCache>
                <c:formatCode>0.0%</c:formatCode>
                <c:ptCount val="13"/>
                <c:pt idx="0">
                  <c:v>0.15492957746478875</c:v>
                </c:pt>
                <c:pt idx="1">
                  <c:v>0.22219813570344682</c:v>
                </c:pt>
                <c:pt idx="2">
                  <c:v>0.41975841242450396</c:v>
                </c:pt>
                <c:pt idx="3">
                  <c:v>0.2483501979762428</c:v>
                </c:pt>
                <c:pt idx="4">
                  <c:v>0.16922792075541571</c:v>
                </c:pt>
                <c:pt idx="5">
                  <c:v>0.23810452418096717</c:v>
                </c:pt>
                <c:pt idx="6">
                  <c:v>-0.2501671122994652</c:v>
                </c:pt>
                <c:pt idx="7">
                  <c:v>-0.21178120617110796</c:v>
                </c:pt>
                <c:pt idx="8">
                  <c:v>4.5877515689244808E-2</c:v>
                </c:pt>
                <c:pt idx="9">
                  <c:v>0.21475092413307517</c:v>
                </c:pt>
                <c:pt idx="10">
                  <c:v>-2.3076923076923439E-3</c:v>
                </c:pt>
                <c:pt idx="11">
                  <c:v>-0.1223082099596231</c:v>
                </c:pt>
                <c:pt idx="12">
                  <c:v>8.2602004060514878E-2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66-4544-89C5-8E8A1A60A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4D-4CE5-A659-1C76093CD60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D-4CE5-A659-1C76093CD60D}"/>
            </c:ext>
          </c:extLst>
        </c:ser>
        <c:ser>
          <c:idx val="5"/>
          <c:order val="1"/>
          <c:tx>
            <c:strRef>
              <c:f>'Pernocta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4D-4CE5-A659-1C76093CD60D}"/>
              </c:ext>
            </c:extLst>
          </c:dPt>
          <c:val>
            <c:numRef>
              <c:f>'Pernocta evol mensu TF cat'!$G$31:$G$43</c:f>
              <c:numCache>
                <c:formatCode>#,##0</c:formatCode>
                <c:ptCount val="13"/>
                <c:pt idx="0">
                  <c:v>9068</c:v>
                </c:pt>
                <c:pt idx="1">
                  <c:v>15142</c:v>
                </c:pt>
                <c:pt idx="2">
                  <c:v>22329</c:v>
                </c:pt>
                <c:pt idx="3">
                  <c:v>19557</c:v>
                </c:pt>
                <c:pt idx="4">
                  <c:v>24025</c:v>
                </c:pt>
                <c:pt idx="5">
                  <c:v>26795</c:v>
                </c:pt>
                <c:pt idx="6">
                  <c:v>31224</c:v>
                </c:pt>
                <c:pt idx="7">
                  <c:v>36151</c:v>
                </c:pt>
                <c:pt idx="8">
                  <c:v>36202</c:v>
                </c:pt>
                <c:pt idx="9">
                  <c:v>42785</c:v>
                </c:pt>
                <c:pt idx="10">
                  <c:v>49146</c:v>
                </c:pt>
                <c:pt idx="11">
                  <c:v>46745</c:v>
                </c:pt>
                <c:pt idx="12">
                  <c:v>359169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D-4CE5-A659-1C76093CD60D}"/>
            </c:ext>
          </c:extLst>
        </c:ser>
        <c:ser>
          <c:idx val="0"/>
          <c:order val="2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4D-4CE5-A659-1C76093CD60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4D-4CE5-A659-1C76093CD60D}"/>
            </c:ext>
          </c:extLst>
        </c:ser>
        <c:ser>
          <c:idx val="1"/>
          <c:order val="3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4D-4CE5-A659-1C76093CD6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4D-4CE5-A659-1C76093CD60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4D-4CE5-A659-1C76093CD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4D-4CE5-A659-1C76093CD6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4D-4CE5-A659-1C76093CD6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4D-4CE5-A659-1C76093CD6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4D-4CE5-A659-1C76093CD6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4D-4CE5-A659-1C76093CD6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4D-4CE5-A659-1C76093CD6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4D-4CE5-A659-1C76093CD6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4D-4CE5-A659-1C76093CD6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4D-4CE5-A659-1C76093CD6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4D-4CE5-A659-1C76093CD6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4D-4CE5-A659-1C76093CD6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4D-4CE5-A659-1C76093CD6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4D-4CE5-A659-1C76093CD60D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cat'!$L$31:$L$43</c:f>
              <c:numCache>
                <c:formatCode>0.0%</c:formatCode>
                <c:ptCount val="13"/>
                <c:pt idx="0">
                  <c:v>0.48703357044802198</c:v>
                </c:pt>
                <c:pt idx="1">
                  <c:v>0.24541267985396931</c:v>
                </c:pt>
                <c:pt idx="2">
                  <c:v>0.23885952062501326</c:v>
                </c:pt>
                <c:pt idx="3">
                  <c:v>-1.8699317727596476E-2</c:v>
                </c:pt>
                <c:pt idx="4">
                  <c:v>-5.0260776534569618E-2</c:v>
                </c:pt>
                <c:pt idx="5">
                  <c:v>-4.5243390165554787E-2</c:v>
                </c:pt>
                <c:pt idx="6">
                  <c:v>-6.651111213787364E-2</c:v>
                </c:pt>
                <c:pt idx="7">
                  <c:v>4.0244633649118677E-2</c:v>
                </c:pt>
                <c:pt idx="8">
                  <c:v>-4.9095301250473677E-2</c:v>
                </c:pt>
                <c:pt idx="9">
                  <c:v>2.2281639928698693E-2</c:v>
                </c:pt>
                <c:pt idx="10">
                  <c:v>-9.8133675909073403E-4</c:v>
                </c:pt>
                <c:pt idx="11">
                  <c:v>-1.7240741425875949E-2</c:v>
                </c:pt>
                <c:pt idx="12">
                  <c:v>6.0649605611049928E-2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4D-4CE5-A659-1C76093CD60D}"/>
            </c:ext>
          </c:extLst>
        </c:ser>
        <c:ser>
          <c:idx val="4"/>
          <c:order val="5"/>
          <c:tx>
            <c:strRef>
              <c:f>'Pernocta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cat'!$M$31:$M$43</c:f>
              <c:numCache>
                <c:formatCode>0.0%</c:formatCode>
                <c:ptCount val="13"/>
                <c:pt idx="0">
                  <c:v>0.18922911094255257</c:v>
                </c:pt>
                <c:pt idx="1">
                  <c:v>0.10377059234038954</c:v>
                </c:pt>
                <c:pt idx="2">
                  <c:v>0.18106379533678751</c:v>
                </c:pt>
                <c:pt idx="3">
                  <c:v>0.13609042553191486</c:v>
                </c:pt>
                <c:pt idx="4">
                  <c:v>0.21669236479926912</c:v>
                </c:pt>
                <c:pt idx="5">
                  <c:v>0.22784327433347107</c:v>
                </c:pt>
                <c:pt idx="6">
                  <c:v>-6.1978897661034704E-3</c:v>
                </c:pt>
                <c:pt idx="7">
                  <c:v>0.12034406157979016</c:v>
                </c:pt>
                <c:pt idx="8">
                  <c:v>0.10090208658934485</c:v>
                </c:pt>
                <c:pt idx="9">
                  <c:v>0.22945956725496064</c:v>
                </c:pt>
                <c:pt idx="10">
                  <c:v>0.1751458674390296</c:v>
                </c:pt>
                <c:pt idx="11">
                  <c:v>8.5378061985412756E-2</c:v>
                </c:pt>
                <c:pt idx="12">
                  <c:v>0.14505290632194301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4D-4CE5-A659-1C76093CD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96-461A-AFE4-70DC0FB1965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26360</c:v>
                </c:pt>
                <c:pt idx="1">
                  <c:v>25016</c:v>
                </c:pt>
                <c:pt idx="2">
                  <c:v>26899</c:v>
                </c:pt>
                <c:pt idx="3">
                  <c:v>21696</c:v>
                </c:pt>
                <c:pt idx="4">
                  <c:v>17980</c:v>
                </c:pt>
                <c:pt idx="5">
                  <c:v>16631</c:v>
                </c:pt>
                <c:pt idx="6">
                  <c:v>22079</c:v>
                </c:pt>
                <c:pt idx="7">
                  <c:v>22120</c:v>
                </c:pt>
                <c:pt idx="8">
                  <c:v>18388</c:v>
                </c:pt>
                <c:pt idx="9">
                  <c:v>20627</c:v>
                </c:pt>
                <c:pt idx="10">
                  <c:v>25700</c:v>
                </c:pt>
                <c:pt idx="11">
                  <c:v>24184</c:v>
                </c:pt>
                <c:pt idx="12">
                  <c:v>267680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6-461A-AFE4-70DC0FB19651}"/>
            </c:ext>
          </c:extLst>
        </c:ser>
        <c:ser>
          <c:idx val="5"/>
          <c:order val="1"/>
          <c:tx>
            <c:strRef>
              <c:f>'Pernocta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96-461A-AFE4-70DC0FB19651}"/>
              </c:ext>
            </c:extLst>
          </c:dPt>
          <c:val>
            <c:numRef>
              <c:f>'Pernocta evol mensu TF cat'!$G$53:$G$65</c:f>
              <c:numCache>
                <c:formatCode>#,##0</c:formatCode>
                <c:ptCount val="13"/>
                <c:pt idx="0">
                  <c:v>3301</c:v>
                </c:pt>
                <c:pt idx="1">
                  <c:v>7577</c:v>
                </c:pt>
                <c:pt idx="2">
                  <c:v>12952</c:v>
                </c:pt>
                <c:pt idx="3">
                  <c:v>13076</c:v>
                </c:pt>
                <c:pt idx="4">
                  <c:v>16219</c:v>
                </c:pt>
                <c:pt idx="5">
                  <c:v>18033</c:v>
                </c:pt>
                <c:pt idx="6">
                  <c:v>22155</c:v>
                </c:pt>
                <c:pt idx="7">
                  <c:v>25703</c:v>
                </c:pt>
                <c:pt idx="8">
                  <c:v>24260</c:v>
                </c:pt>
                <c:pt idx="9">
                  <c:v>28908</c:v>
                </c:pt>
                <c:pt idx="10">
                  <c:v>32504</c:v>
                </c:pt>
                <c:pt idx="11">
                  <c:v>30193</c:v>
                </c:pt>
                <c:pt idx="12">
                  <c:v>234881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96-461A-AFE4-70DC0FB19651}"/>
            </c:ext>
          </c:extLst>
        </c:ser>
        <c:ser>
          <c:idx val="0"/>
          <c:order val="2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96-461A-AFE4-70DC0FB1965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25732</c:v>
                </c:pt>
                <c:pt idx="1">
                  <c:v>27332</c:v>
                </c:pt>
                <c:pt idx="2">
                  <c:v>30980</c:v>
                </c:pt>
                <c:pt idx="3">
                  <c:v>29287</c:v>
                </c:pt>
                <c:pt idx="4">
                  <c:v>26797</c:v>
                </c:pt>
                <c:pt idx="5">
                  <c:v>24434</c:v>
                </c:pt>
                <c:pt idx="6">
                  <c:v>27739</c:v>
                </c:pt>
                <c:pt idx="7">
                  <c:v>26708</c:v>
                </c:pt>
                <c:pt idx="8">
                  <c:v>24257</c:v>
                </c:pt>
                <c:pt idx="9">
                  <c:v>27227</c:v>
                </c:pt>
                <c:pt idx="10">
                  <c:v>33332</c:v>
                </c:pt>
                <c:pt idx="11">
                  <c:v>31034</c:v>
                </c:pt>
                <c:pt idx="12">
                  <c:v>334859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96-461A-AFE4-70DC0FB19651}"/>
            </c:ext>
          </c:extLst>
        </c:ser>
        <c:ser>
          <c:idx val="1"/>
          <c:order val="3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96-461A-AFE4-70DC0FB196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E96-461A-AFE4-70DC0FB1965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35523</c:v>
                </c:pt>
                <c:pt idx="1">
                  <c:v>32889</c:v>
                </c:pt>
                <c:pt idx="2">
                  <c:v>34565</c:v>
                </c:pt>
                <c:pt idx="3">
                  <c:v>27273</c:v>
                </c:pt>
                <c:pt idx="4">
                  <c:v>24835</c:v>
                </c:pt>
                <c:pt idx="5">
                  <c:v>22412</c:v>
                </c:pt>
                <c:pt idx="6">
                  <c:v>26095</c:v>
                </c:pt>
                <c:pt idx="7">
                  <c:v>29282</c:v>
                </c:pt>
                <c:pt idx="8">
                  <c:v>26434</c:v>
                </c:pt>
                <c:pt idx="9">
                  <c:v>31067</c:v>
                </c:pt>
                <c:pt idx="10">
                  <c:v>34767</c:v>
                </c:pt>
                <c:pt idx="11">
                  <c:v>32286</c:v>
                </c:pt>
                <c:pt idx="12">
                  <c:v>357428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96-461A-AFE4-70DC0FB19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96-461A-AFE4-70DC0FB196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96-461A-AFE4-70DC0FB196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96-461A-AFE4-70DC0FB196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96-461A-AFE4-70DC0FB196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96-461A-AFE4-70DC0FB196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96-461A-AFE4-70DC0FB196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96-461A-AFE4-70DC0FB196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96-461A-AFE4-70DC0FB196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96-461A-AFE4-70DC0FB196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96-461A-AFE4-70DC0FB196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96-461A-AFE4-70DC0FB196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96-461A-AFE4-70DC0FB196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96-461A-AFE4-70DC0FB19651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cat'!$L$53:$L$65</c:f>
              <c:numCache>
                <c:formatCode>0.0%</c:formatCode>
                <c:ptCount val="13"/>
                <c:pt idx="0">
                  <c:v>0.38049898958495265</c:v>
                </c:pt>
                <c:pt idx="1">
                  <c:v>0.2033147958436996</c:v>
                </c:pt>
                <c:pt idx="2">
                  <c:v>0.11571981923821828</c:v>
                </c:pt>
                <c:pt idx="3">
                  <c:v>-6.8767712637006206E-2</c:v>
                </c:pt>
                <c:pt idx="4">
                  <c:v>-7.3217151173638806E-2</c:v>
                </c:pt>
                <c:pt idx="5">
                  <c:v>-8.2753540148972737E-2</c:v>
                </c:pt>
                <c:pt idx="6">
                  <c:v>-5.9266736363964068E-2</c:v>
                </c:pt>
                <c:pt idx="7">
                  <c:v>9.6375617792421764E-2</c:v>
                </c:pt>
                <c:pt idx="8">
                  <c:v>8.9747289442222877E-2</c:v>
                </c:pt>
                <c:pt idx="9">
                  <c:v>0.14103647114996143</c:v>
                </c:pt>
                <c:pt idx="10">
                  <c:v>4.3051722068882858E-2</c:v>
                </c:pt>
                <c:pt idx="11">
                  <c:v>4.0342849777663226E-2</c:v>
                </c:pt>
                <c:pt idx="12">
                  <c:v>6.7398516987747126E-2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96-461A-AFE4-70DC0FB19651}"/>
            </c:ext>
          </c:extLst>
        </c:ser>
        <c:ser>
          <c:idx val="4"/>
          <c:order val="5"/>
          <c:tx>
            <c:strRef>
              <c:f>'Pernocta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cat'!$M$53:$M$65</c:f>
              <c:numCache>
                <c:formatCode>0.0%</c:formatCode>
                <c:ptCount val="13"/>
                <c:pt idx="0">
                  <c:v>0.34761001517450674</c:v>
                </c:pt>
                <c:pt idx="1">
                  <c:v>0.31471858010873044</c:v>
                </c:pt>
                <c:pt idx="2">
                  <c:v>0.28499200713781181</c:v>
                </c:pt>
                <c:pt idx="3">
                  <c:v>0.25705199115044253</c:v>
                </c:pt>
                <c:pt idx="4">
                  <c:v>0.38125695216907673</c:v>
                </c:pt>
                <c:pt idx="5">
                  <c:v>0.34760387228669343</c:v>
                </c:pt>
                <c:pt idx="6">
                  <c:v>0.18189229584673217</c:v>
                </c:pt>
                <c:pt idx="7">
                  <c:v>0.32377938517179028</c:v>
                </c:pt>
                <c:pt idx="8">
                  <c:v>0.43756797911681522</c:v>
                </c:pt>
                <c:pt idx="9">
                  <c:v>0.50613273864352548</c:v>
                </c:pt>
                <c:pt idx="10">
                  <c:v>0.35280155642023336</c:v>
                </c:pt>
                <c:pt idx="11">
                  <c:v>0.33501488587495865</c:v>
                </c:pt>
                <c:pt idx="12">
                  <c:v>0.33528093245666457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E96-461A-AFE4-70DC0FB19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05-483F-A543-40C337A2863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23738</c:v>
                </c:pt>
                <c:pt idx="1">
                  <c:v>22271</c:v>
                </c:pt>
                <c:pt idx="2">
                  <c:v>22509</c:v>
                </c:pt>
                <c:pt idx="3">
                  <c:v>15904</c:v>
                </c:pt>
                <c:pt idx="4">
                  <c:v>17042</c:v>
                </c:pt>
                <c:pt idx="5">
                  <c:v>14838</c:v>
                </c:pt>
                <c:pt idx="6">
                  <c:v>18580</c:v>
                </c:pt>
                <c:pt idx="7">
                  <c:v>16594</c:v>
                </c:pt>
                <c:pt idx="8">
                  <c:v>18083</c:v>
                </c:pt>
                <c:pt idx="9">
                  <c:v>19489</c:v>
                </c:pt>
                <c:pt idx="10">
                  <c:v>21946</c:v>
                </c:pt>
                <c:pt idx="11">
                  <c:v>24763</c:v>
                </c:pt>
                <c:pt idx="12">
                  <c:v>235757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05-483F-A543-40C337A2863E}"/>
            </c:ext>
          </c:extLst>
        </c:ser>
        <c:ser>
          <c:idx val="5"/>
          <c:order val="1"/>
          <c:tx>
            <c:strRef>
              <c:f>'Pernocta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05-483F-A543-40C337A2863E}"/>
              </c:ext>
            </c:extLst>
          </c:dPt>
          <c:val>
            <c:numRef>
              <c:f>'Pernocta evol mensu TF cat'!$G$75:$G$87</c:f>
              <c:numCache>
                <c:formatCode>#,##0</c:formatCode>
                <c:ptCount val="13"/>
                <c:pt idx="0">
                  <c:v>5767</c:v>
                </c:pt>
                <c:pt idx="1">
                  <c:v>7565</c:v>
                </c:pt>
                <c:pt idx="2">
                  <c:v>9377</c:v>
                </c:pt>
                <c:pt idx="3">
                  <c:v>6481</c:v>
                </c:pt>
                <c:pt idx="4">
                  <c:v>7806</c:v>
                </c:pt>
                <c:pt idx="5">
                  <c:v>8762</c:v>
                </c:pt>
                <c:pt idx="6">
                  <c:v>9069</c:v>
                </c:pt>
                <c:pt idx="7">
                  <c:v>10448</c:v>
                </c:pt>
                <c:pt idx="8">
                  <c:v>11942</c:v>
                </c:pt>
                <c:pt idx="9">
                  <c:v>13877</c:v>
                </c:pt>
                <c:pt idx="10">
                  <c:v>16642</c:v>
                </c:pt>
                <c:pt idx="11">
                  <c:v>16552</c:v>
                </c:pt>
                <c:pt idx="12">
                  <c:v>124288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05-483F-A543-40C337A2863E}"/>
            </c:ext>
          </c:extLst>
        </c:ser>
        <c:ser>
          <c:idx val="0"/>
          <c:order val="2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05-483F-A543-40C337A2863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14333</c:v>
                </c:pt>
                <c:pt idx="1">
                  <c:v>14577</c:v>
                </c:pt>
                <c:pt idx="2">
                  <c:v>16123</c:v>
                </c:pt>
                <c:pt idx="3">
                  <c:v>14244</c:v>
                </c:pt>
                <c:pt idx="4">
                  <c:v>18069</c:v>
                </c:pt>
                <c:pt idx="5">
                  <c:v>16036</c:v>
                </c:pt>
                <c:pt idx="6">
                  <c:v>15547</c:v>
                </c:pt>
                <c:pt idx="7">
                  <c:v>14987</c:v>
                </c:pt>
                <c:pt idx="8">
                  <c:v>17967</c:v>
                </c:pt>
                <c:pt idx="9">
                  <c:v>21019</c:v>
                </c:pt>
                <c:pt idx="10">
                  <c:v>22714</c:v>
                </c:pt>
                <c:pt idx="11">
                  <c:v>23024</c:v>
                </c:pt>
                <c:pt idx="12">
                  <c:v>208640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05-483F-A543-40C337A2863E}"/>
            </c:ext>
          </c:extLst>
        </c:ser>
        <c:ser>
          <c:idx val="1"/>
          <c:order val="3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05-483F-A543-40C337A286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05-483F-A543-40C337A2863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24055</c:v>
                </c:pt>
                <c:pt idx="1">
                  <c:v>19305</c:v>
                </c:pt>
                <c:pt idx="2">
                  <c:v>23789</c:v>
                </c:pt>
                <c:pt idx="3">
                  <c:v>15444</c:v>
                </c:pt>
                <c:pt idx="4">
                  <c:v>17776</c:v>
                </c:pt>
                <c:pt idx="5">
                  <c:v>16227</c:v>
                </c:pt>
                <c:pt idx="6">
                  <c:v>14312</c:v>
                </c:pt>
                <c:pt idx="7">
                  <c:v>14091</c:v>
                </c:pt>
                <c:pt idx="8">
                  <c:v>13717</c:v>
                </c:pt>
                <c:pt idx="9">
                  <c:v>18254</c:v>
                </c:pt>
                <c:pt idx="10">
                  <c:v>21224</c:v>
                </c:pt>
                <c:pt idx="11">
                  <c:v>20840</c:v>
                </c:pt>
                <c:pt idx="12">
                  <c:v>219034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05-483F-A543-40C337A28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05-483F-A543-40C337A286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05-483F-A543-40C337A286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05-483F-A543-40C337A286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05-483F-A543-40C337A286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05-483F-A543-40C337A286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05-483F-A543-40C337A286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05-483F-A543-40C337A286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05-483F-A543-40C337A286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05-483F-A543-40C337A286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05-483F-A543-40C337A286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05-483F-A543-40C337A286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05-483F-A543-40C337A286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05-483F-A543-40C337A2863E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cat'!$L$75:$L$87</c:f>
              <c:numCache>
                <c:formatCode>0.0%</c:formatCode>
                <c:ptCount val="13"/>
                <c:pt idx="0">
                  <c:v>0.67829484406614116</c:v>
                </c:pt>
                <c:pt idx="1">
                  <c:v>0.32434657336900607</c:v>
                </c:pt>
                <c:pt idx="2">
                  <c:v>0.47546982571481733</c:v>
                </c:pt>
                <c:pt idx="3">
                  <c:v>8.4245998315080062E-2</c:v>
                </c:pt>
                <c:pt idx="4">
                  <c:v>-1.6215617909126179E-2</c:v>
                </c:pt>
                <c:pt idx="5">
                  <c:v>1.1910700922923345E-2</c:v>
                </c:pt>
                <c:pt idx="6">
                  <c:v>-7.9436547243841304E-2</c:v>
                </c:pt>
                <c:pt idx="7">
                  <c:v>-5.9785147127510485E-2</c:v>
                </c:pt>
                <c:pt idx="8">
                  <c:v>-0.23654477653475814</c:v>
                </c:pt>
                <c:pt idx="9">
                  <c:v>-0.13154764736666824</c:v>
                </c:pt>
                <c:pt idx="10">
                  <c:v>-6.5598309412697065E-2</c:v>
                </c:pt>
                <c:pt idx="11">
                  <c:v>-9.4857539958304371E-2</c:v>
                </c:pt>
                <c:pt idx="12">
                  <c:v>4.9817868098159579E-2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05-483F-A543-40C337A2863E}"/>
            </c:ext>
          </c:extLst>
        </c:ser>
        <c:ser>
          <c:idx val="4"/>
          <c:order val="5"/>
          <c:tx>
            <c:strRef>
              <c:f>'Pernocta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cat'!$M$75:$M$87</c:f>
              <c:numCache>
                <c:formatCode>0.0%</c:formatCode>
                <c:ptCount val="13"/>
                <c:pt idx="0">
                  <c:v>1.3354115763754226E-2</c:v>
                </c:pt>
                <c:pt idx="1">
                  <c:v>-0.13317767500336763</c:v>
                </c:pt>
                <c:pt idx="2">
                  <c:v>5.6866142431916122E-2</c:v>
                </c:pt>
                <c:pt idx="3">
                  <c:v>-2.8923541247484863E-2</c:v>
                </c:pt>
                <c:pt idx="4">
                  <c:v>4.3070062199272341E-2</c:v>
                </c:pt>
                <c:pt idx="5">
                  <c:v>9.3610998786898492E-2</c:v>
                </c:pt>
                <c:pt idx="6">
                  <c:v>-0.2297093649085038</c:v>
                </c:pt>
                <c:pt idx="7">
                  <c:v>-0.15083765216343259</c:v>
                </c:pt>
                <c:pt idx="8">
                  <c:v>-0.24144223856660951</c:v>
                </c:pt>
                <c:pt idx="9">
                  <c:v>-6.336907999384267E-2</c:v>
                </c:pt>
                <c:pt idx="10">
                  <c:v>-3.2898933746468573E-2</c:v>
                </c:pt>
                <c:pt idx="11">
                  <c:v>-0.15842183903404272</c:v>
                </c:pt>
                <c:pt idx="12">
                  <c:v>-7.0933206649219316E-2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05-483F-A543-40C337A28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AD-44B6-B758-1DFB6527693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AD-44B6-B758-1DFB65276934}"/>
            </c:ext>
          </c:extLst>
        </c:ser>
        <c:ser>
          <c:idx val="5"/>
          <c:order val="1"/>
          <c:tx>
            <c:strRef>
              <c:f>'EM evol menusual lugar resd'!$G$7:$H$7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AD-44B6-B758-1DFB65276934}"/>
              </c:ext>
            </c:extLst>
          </c:dPt>
          <c:val>
            <c:numRef>
              <c:f>'EM evol menusual lugar resd'!$G$9:$G$21</c:f>
              <c:numCache>
                <c:formatCode>0.00</c:formatCode>
                <c:ptCount val="13"/>
                <c:pt idx="0">
                  <c:v>1.9022445982798406</c:v>
                </c:pt>
                <c:pt idx="1">
                  <c:v>1.8830991170252456</c:v>
                </c:pt>
                <c:pt idx="2">
                  <c:v>2.1653413498836307</c:v>
                </c:pt>
                <c:pt idx="3">
                  <c:v>2.0378243201000314</c:v>
                </c:pt>
                <c:pt idx="4">
                  <c:v>1.9151056197688323</c:v>
                </c:pt>
                <c:pt idx="5">
                  <c:v>1.9788051104054354</c:v>
                </c:pt>
                <c:pt idx="6">
                  <c:v>2.1686345325739684</c:v>
                </c:pt>
                <c:pt idx="7">
                  <c:v>2.5961220825852784</c:v>
                </c:pt>
                <c:pt idx="8">
                  <c:v>2.197656771687003</c:v>
                </c:pt>
                <c:pt idx="9">
                  <c:v>2.1695147304903402</c:v>
                </c:pt>
                <c:pt idx="10">
                  <c:v>2.1612137203166228</c:v>
                </c:pt>
                <c:pt idx="11">
                  <c:v>2.5686888669084516</c:v>
                </c:pt>
                <c:pt idx="12">
                  <c:v>2.1866149593931499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AD-44B6-B758-1DFB65276934}"/>
            </c:ext>
          </c:extLst>
        </c:ser>
        <c:ser>
          <c:idx val="0"/>
          <c:order val="2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AD-44B6-B758-1DFB6527693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AD-44B6-B758-1DFB65276934}"/>
            </c:ext>
          </c:extLst>
        </c:ser>
        <c:ser>
          <c:idx val="1"/>
          <c:order val="3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AD-44B6-B758-1DFB652769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AD-44B6-B758-1DFB6527693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AD-44B6-B758-1DFB65276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AD-44B6-B758-1DFB652769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AD-44B6-B758-1DFB652769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AD-44B6-B758-1DFB652769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AD-44B6-B758-1DFB652769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AD-44B6-B758-1DFB652769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AD-44B6-B758-1DFB652769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AD-44B6-B758-1DFB652769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AD-44B6-B758-1DFB652769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AD-44B6-B758-1DFB652769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AD-44B6-B758-1DFB652769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AD-44B6-B758-1DFB652769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AD-44B6-B758-1DFB652769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AD-44B6-B758-1DFB65276934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resd'!$L$9:$L$21</c:f>
              <c:numCache>
                <c:formatCode>0.00</c:formatCode>
                <c:ptCount val="13"/>
                <c:pt idx="0">
                  <c:v>-0.30872023651594693</c:v>
                </c:pt>
                <c:pt idx="1">
                  <c:v>-0.16498568762676724</c:v>
                </c:pt>
                <c:pt idx="2">
                  <c:v>-3.0781682497694529E-2</c:v>
                </c:pt>
                <c:pt idx="3">
                  <c:v>-0.28025138683497675</c:v>
                </c:pt>
                <c:pt idx="4">
                  <c:v>-8.0237743189856214E-2</c:v>
                </c:pt>
                <c:pt idx="5">
                  <c:v>-0.14974671419064256</c:v>
                </c:pt>
                <c:pt idx="6">
                  <c:v>1.000779241124361E-2</c:v>
                </c:pt>
                <c:pt idx="7">
                  <c:v>0.20634984040662285</c:v>
                </c:pt>
                <c:pt idx="8">
                  <c:v>0.40445310740529683</c:v>
                </c:pt>
                <c:pt idx="9">
                  <c:v>0.19989896097329751</c:v>
                </c:pt>
                <c:pt idx="10">
                  <c:v>0.14622791935101631</c:v>
                </c:pt>
                <c:pt idx="11">
                  <c:v>0.32610840915774375</c:v>
                </c:pt>
                <c:pt idx="12">
                  <c:v>3.8874205192469535E-2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AD-44B6-B758-1DFB65276934}"/>
            </c:ext>
          </c:extLst>
        </c:ser>
        <c:ser>
          <c:idx val="4"/>
          <c:order val="5"/>
          <c:tx>
            <c:strRef>
              <c:f>'EM evol menusual lugar resd'!$M$8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resd'!$M$9:$M$21</c:f>
              <c:numCache>
                <c:formatCode>0.00</c:formatCode>
                <c:ptCount val="13"/>
                <c:pt idx="0">
                  <c:v>8.6026121688879797E-2</c:v>
                </c:pt>
                <c:pt idx="1">
                  <c:v>3.2322549517817212E-2</c:v>
                </c:pt>
                <c:pt idx="2">
                  <c:v>4.9419161238268394E-2</c:v>
                </c:pt>
                <c:pt idx="3">
                  <c:v>-1.3517593214329438E-2</c:v>
                </c:pt>
                <c:pt idx="4">
                  <c:v>0.32618138499847271</c:v>
                </c:pt>
                <c:pt idx="5">
                  <c:v>6.059048543007739E-2</c:v>
                </c:pt>
                <c:pt idx="6">
                  <c:v>4.369436774549218E-2</c:v>
                </c:pt>
                <c:pt idx="7">
                  <c:v>8.6097294665880231E-2</c:v>
                </c:pt>
                <c:pt idx="8">
                  <c:v>0.23941216905446394</c:v>
                </c:pt>
                <c:pt idx="9">
                  <c:v>0.25181591864426034</c:v>
                </c:pt>
                <c:pt idx="10">
                  <c:v>0.16859658489385909</c:v>
                </c:pt>
                <c:pt idx="11">
                  <c:v>0.24242737026277172</c:v>
                </c:pt>
                <c:pt idx="12">
                  <c:v>0.12683390759678659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AD-44B6-B758-1DFB65276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40-402F-A23B-66F4ED80E99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2.0542328042328042</c:v>
                </c:pt>
                <c:pt idx="1">
                  <c:v>1.8709903067852502</c:v>
                </c:pt>
                <c:pt idx="2">
                  <c:v>1.9067160634558753</c:v>
                </c:pt>
                <c:pt idx="3">
                  <c:v>1.9520044543429844</c:v>
                </c:pt>
                <c:pt idx="4">
                  <c:v>1.8186611430185482</c:v>
                </c:pt>
                <c:pt idx="5">
                  <c:v>1.8416038110361255</c:v>
                </c:pt>
                <c:pt idx="6">
                  <c:v>2.0018446781036707</c:v>
                </c:pt>
                <c:pt idx="7">
                  <c:v>2.4411837237977805</c:v>
                </c:pt>
                <c:pt idx="8">
                  <c:v>1.9531199482702877</c:v>
                </c:pt>
                <c:pt idx="9">
                  <c:v>1.8642201834862386</c:v>
                </c:pt>
                <c:pt idx="10">
                  <c:v>1.9259130131613353</c:v>
                </c:pt>
                <c:pt idx="11">
                  <c:v>2.0024378352023402</c:v>
                </c:pt>
                <c:pt idx="12">
                  <c:v>1.9594146926137403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0-402F-A23B-66F4ED80E99E}"/>
            </c:ext>
          </c:extLst>
        </c:ser>
        <c:ser>
          <c:idx val="5"/>
          <c:order val="1"/>
          <c:tx>
            <c:strRef>
              <c:f>'EM evol menusual lugar resd'!$G$29:$H$29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40-402F-A23B-66F4ED80E99E}"/>
              </c:ext>
            </c:extLst>
          </c:dPt>
          <c:val>
            <c:numRef>
              <c:f>'EM evol menusual lugar resd'!$G$31:$G$43</c:f>
              <c:numCache>
                <c:formatCode>0.00</c:formatCode>
                <c:ptCount val="13"/>
                <c:pt idx="0">
                  <c:v>1.7809853733641263</c:v>
                </c:pt>
                <c:pt idx="1">
                  <c:v>1.8504636022884198</c:v>
                </c:pt>
                <c:pt idx="2">
                  <c:v>1.9914114406093015</c:v>
                </c:pt>
                <c:pt idx="3">
                  <c:v>1.8530402695331301</c:v>
                </c:pt>
                <c:pt idx="4">
                  <c:v>1.7722600762212726</c:v>
                </c:pt>
                <c:pt idx="5">
                  <c:v>1.8588270858524789</c:v>
                </c:pt>
                <c:pt idx="6">
                  <c:v>2.069601128122482</c:v>
                </c:pt>
                <c:pt idx="7">
                  <c:v>2.4015242242787154</c:v>
                </c:pt>
                <c:pt idx="8">
                  <c:v>2.0380204100063217</c:v>
                </c:pt>
                <c:pt idx="9">
                  <c:v>1.8995412118335706</c:v>
                </c:pt>
                <c:pt idx="10">
                  <c:v>1.8358096953324328</c:v>
                </c:pt>
                <c:pt idx="11">
                  <c:v>2.1891476048825522</c:v>
                </c:pt>
                <c:pt idx="12">
                  <c:v>1.9762521878018688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40-402F-A23B-66F4ED80E99E}"/>
            </c:ext>
          </c:extLst>
        </c:ser>
        <c:ser>
          <c:idx val="0"/>
          <c:order val="2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40-402F-A23B-66F4ED80E99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2.2843450479233227</c:v>
                </c:pt>
                <c:pt idx="1">
                  <c:v>2.0040022234574764</c:v>
                </c:pt>
                <c:pt idx="2">
                  <c:v>1.9201727861771059</c:v>
                </c:pt>
                <c:pt idx="3">
                  <c:v>2.0611977950107447</c:v>
                </c:pt>
                <c:pt idx="4">
                  <c:v>2.0660325446112728</c:v>
                </c:pt>
                <c:pt idx="5">
                  <c:v>1.9585784511241842</c:v>
                </c:pt>
                <c:pt idx="6">
                  <c:v>2.0426347305389223</c:v>
                </c:pt>
                <c:pt idx="7">
                  <c:v>2.3593785183517224</c:v>
                </c:pt>
                <c:pt idx="8">
                  <c:v>1.9090131425460766</c:v>
                </c:pt>
                <c:pt idx="9">
                  <c:v>1.9914913013750666</c:v>
                </c:pt>
                <c:pt idx="10">
                  <c:v>1.8761151809675782</c:v>
                </c:pt>
                <c:pt idx="11">
                  <c:v>1.9508135403029736</c:v>
                </c:pt>
                <c:pt idx="12">
                  <c:v>2.016102486544193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40-402F-A23B-66F4ED80E99E}"/>
            </c:ext>
          </c:extLst>
        </c:ser>
        <c:ser>
          <c:idx val="1"/>
          <c:order val="3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40-402F-A23B-66F4ED80E9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A40-402F-A23B-66F4ED80E99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2.0700344431687716</c:v>
                </c:pt>
                <c:pt idx="1">
                  <c:v>1.9573781345692296</c:v>
                </c:pt>
                <c:pt idx="2">
                  <c:v>1.9600780234070221</c:v>
                </c:pt>
                <c:pt idx="3">
                  <c:v>2.0468622656886715</c:v>
                </c:pt>
                <c:pt idx="4">
                  <c:v>2.1347812925684879</c:v>
                </c:pt>
                <c:pt idx="5">
                  <c:v>1.9800244910454614</c:v>
                </c:pt>
                <c:pt idx="6">
                  <c:v>2.1384838407094739</c:v>
                </c:pt>
                <c:pt idx="7">
                  <c:v>2.5128088868737248</c:v>
                </c:pt>
                <c:pt idx="8">
                  <c:v>2.0412908930150309</c:v>
                </c:pt>
                <c:pt idx="9">
                  <c:v>2.0386764073914914</c:v>
                </c:pt>
                <c:pt idx="10">
                  <c:v>1.9529025191675795</c:v>
                </c:pt>
                <c:pt idx="11">
                  <c:v>2.1226911666188153</c:v>
                </c:pt>
                <c:pt idx="12">
                  <c:v>2.0648091238134261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40-402F-A23B-66F4ED80E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resd'!$L$30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40-402F-A23B-66F4ED80E9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40-402F-A23B-66F4ED80E9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40-402F-A23B-66F4ED80E9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40-402F-A23B-66F4ED80E9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40-402F-A23B-66F4ED80E9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40-402F-A23B-66F4ED80E9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40-402F-A23B-66F4ED80E9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40-402F-A23B-66F4ED80E9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40-402F-A23B-66F4ED80E9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40-402F-A23B-66F4ED80E9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40-402F-A23B-66F4ED80E9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40-402F-A23B-66F4ED80E9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40-402F-A23B-66F4ED80E99E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resd'!$L$31:$L$43</c:f>
              <c:numCache>
                <c:formatCode>0.00</c:formatCode>
                <c:ptCount val="13"/>
                <c:pt idx="0">
                  <c:v>-0.2143106047545511</c:v>
                </c:pt>
                <c:pt idx="1">
                  <c:v>-4.6624088888246762E-2</c:v>
                </c:pt>
                <c:pt idx="2">
                  <c:v>3.9905237229916235E-2</c:v>
                </c:pt>
                <c:pt idx="3">
                  <c:v>-1.433552932207327E-2</c:v>
                </c:pt>
                <c:pt idx="4">
                  <c:v>6.8748747957215084E-2</c:v>
                </c:pt>
                <c:pt idx="5">
                  <c:v>2.1446039921277249E-2</c:v>
                </c:pt>
                <c:pt idx="6">
                  <c:v>9.5849110170551644E-2</c:v>
                </c:pt>
                <c:pt idx="7">
                  <c:v>0.15343036852200242</c:v>
                </c:pt>
                <c:pt idx="8">
                  <c:v>0.13227775046895429</c:v>
                </c:pt>
                <c:pt idx="9">
                  <c:v>4.7185106016424783E-2</c:v>
                </c:pt>
                <c:pt idx="10">
                  <c:v>7.6787338200001276E-2</c:v>
                </c:pt>
                <c:pt idx="11">
                  <c:v>0.17187762631584169</c:v>
                </c:pt>
                <c:pt idx="12">
                  <c:v>4.8706637269233077E-2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40-402F-A23B-66F4ED80E99E}"/>
            </c:ext>
          </c:extLst>
        </c:ser>
        <c:ser>
          <c:idx val="4"/>
          <c:order val="5"/>
          <c:tx>
            <c:strRef>
              <c:f>'EM evol menusual lugar resd'!$M$30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1.5801638935967421E-2</c:v>
                </c:pt>
                <c:pt idx="1">
                  <c:v>8.6387827783979354E-2</c:v>
                </c:pt>
                <c:pt idx="2">
                  <c:v>5.3361959951146787E-2</c:v>
                </c:pt>
                <c:pt idx="3">
                  <c:v>9.4857811345687049E-2</c:v>
                </c:pt>
                <c:pt idx="4">
                  <c:v>0.31612014954993972</c:v>
                </c:pt>
                <c:pt idx="5">
                  <c:v>0.13842068000933594</c:v>
                </c:pt>
                <c:pt idx="6">
                  <c:v>0.13663916260580322</c:v>
                </c:pt>
                <c:pt idx="7">
                  <c:v>7.1625163075944354E-2</c:v>
                </c:pt>
                <c:pt idx="8">
                  <c:v>8.8170944744743185E-2</c:v>
                </c:pt>
                <c:pt idx="9">
                  <c:v>0.17445622390525273</c:v>
                </c:pt>
                <c:pt idx="10">
                  <c:v>2.6989506006244168E-2</c:v>
                </c:pt>
                <c:pt idx="11">
                  <c:v>0.1202533314164751</c:v>
                </c:pt>
                <c:pt idx="12">
                  <c:v>0.10539443119968572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A40-402F-A23B-66F4ED80E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75-432D-8065-2AB208EBD46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2.1858257751529213</c:v>
                </c:pt>
                <c:pt idx="1">
                  <c:v>2.0404152762328511</c:v>
                </c:pt>
                <c:pt idx="2">
                  <c:v>2.0449838737056525</c:v>
                </c:pt>
                <c:pt idx="3">
                  <c:v>2.0133062697338744</c:v>
                </c:pt>
                <c:pt idx="4">
                  <c:v>1.9296934865900384</c:v>
                </c:pt>
                <c:pt idx="5">
                  <c:v>1.9858528698464026</c:v>
                </c:pt>
                <c:pt idx="6">
                  <c:v>2.2758336764100453</c:v>
                </c:pt>
                <c:pt idx="7">
                  <c:v>2.7749278614940684</c:v>
                </c:pt>
                <c:pt idx="8">
                  <c:v>2.1303134392443108</c:v>
                </c:pt>
                <c:pt idx="9">
                  <c:v>1.9839049626365204</c:v>
                </c:pt>
                <c:pt idx="10">
                  <c:v>2.0212019767256497</c:v>
                </c:pt>
                <c:pt idx="11">
                  <c:v>2.2704708884249594</c:v>
                </c:pt>
                <c:pt idx="12">
                  <c:v>2.1111468526732806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75-432D-8065-2AB208EBD465}"/>
            </c:ext>
          </c:extLst>
        </c:ser>
        <c:ser>
          <c:idx val="5"/>
          <c:order val="1"/>
          <c:tx>
            <c:strRef>
              <c:f>'EM evol menusual lugar resd'!$G$51:$H$51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75-432D-8065-2AB208EBD465}"/>
              </c:ext>
            </c:extLst>
          </c:dPt>
          <c:val>
            <c:numRef>
              <c:f>'EM evol menusual lugar resd'!$G$53:$G$65</c:f>
              <c:numCache>
                <c:formatCode>0.00</c:formatCode>
                <c:ptCount val="13"/>
                <c:pt idx="0">
                  <c:v>2.0686968838526911</c:v>
                </c:pt>
                <c:pt idx="1">
                  <c:v>2.3219334245326038</c:v>
                </c:pt>
                <c:pt idx="2">
                  <c:v>2.195773081201335</c:v>
                </c:pt>
                <c:pt idx="3">
                  <c:v>2.0240278216882706</c:v>
                </c:pt>
                <c:pt idx="4">
                  <c:v>1.9386612369559684</c:v>
                </c:pt>
                <c:pt idx="5">
                  <c:v>2.0090929756762899</c:v>
                </c:pt>
                <c:pt idx="6">
                  <c:v>2.2264788732394365</c:v>
                </c:pt>
                <c:pt idx="7">
                  <c:v>2.4678990260385607</c:v>
                </c:pt>
                <c:pt idx="8">
                  <c:v>2.2289744036218004</c:v>
                </c:pt>
                <c:pt idx="9">
                  <c:v>2.0346640381140135</c:v>
                </c:pt>
                <c:pt idx="10">
                  <c:v>1.9566473988439306</c:v>
                </c:pt>
                <c:pt idx="11">
                  <c:v>2.3513942416685558</c:v>
                </c:pt>
                <c:pt idx="12">
                  <c:v>2.1469888910543755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75-432D-8065-2AB208EBD465}"/>
            </c:ext>
          </c:extLst>
        </c:ser>
        <c:ser>
          <c:idx val="0"/>
          <c:order val="2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75-432D-8065-2AB208EBD46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2.4309420474853205</c:v>
                </c:pt>
                <c:pt idx="1">
                  <c:v>2.1549719326383321</c:v>
                </c:pt>
                <c:pt idx="2">
                  <c:v>1.9960493046776233</c:v>
                </c:pt>
                <c:pt idx="3">
                  <c:v>2.2903803131991052</c:v>
                </c:pt>
                <c:pt idx="4">
                  <c:v>2.3475718694169236</c:v>
                </c:pt>
                <c:pt idx="5">
                  <c:v>2.1499464476972512</c:v>
                </c:pt>
                <c:pt idx="6">
                  <c:v>2.3532442748091604</c:v>
                </c:pt>
                <c:pt idx="7">
                  <c:v>2.5090213231273921</c:v>
                </c:pt>
                <c:pt idx="8">
                  <c:v>2.1130181347150261</c:v>
                </c:pt>
                <c:pt idx="9">
                  <c:v>2.1841864716636197</c:v>
                </c:pt>
                <c:pt idx="10">
                  <c:v>2.0410624551328067</c:v>
                </c:pt>
                <c:pt idx="11">
                  <c:v>2.1458837772397095</c:v>
                </c:pt>
                <c:pt idx="12">
                  <c:v>2.2052106242598546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75-432D-8065-2AB208EBD465}"/>
            </c:ext>
          </c:extLst>
        </c:ser>
        <c:ser>
          <c:idx val="1"/>
          <c:order val="3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75-432D-8065-2AB208EBD4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F75-432D-8065-2AB208EBD46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2.1622018348623855</c:v>
                </c:pt>
                <c:pt idx="1">
                  <c:v>2.155624515128006</c:v>
                </c:pt>
                <c:pt idx="2">
                  <c:v>2.0558081382132305</c:v>
                </c:pt>
                <c:pt idx="3">
                  <c:v>2.1764973464746018</c:v>
                </c:pt>
                <c:pt idx="4">
                  <c:v>2.4189012900420352</c:v>
                </c:pt>
                <c:pt idx="5">
                  <c:v>2.183712967098407</c:v>
                </c:pt>
                <c:pt idx="6">
                  <c:v>2.2743093922651934</c:v>
                </c:pt>
                <c:pt idx="7">
                  <c:v>2.771685761047463</c:v>
                </c:pt>
                <c:pt idx="8">
                  <c:v>2.4285934846379496</c:v>
                </c:pt>
                <c:pt idx="9">
                  <c:v>2.3541991219374028</c:v>
                </c:pt>
                <c:pt idx="10">
                  <c:v>2.0985071117902905</c:v>
                </c:pt>
                <c:pt idx="11">
                  <c:v>2.2368119266055047</c:v>
                </c:pt>
                <c:pt idx="12">
                  <c:v>2.2587256720915465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75-432D-8065-2AB208EBD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resd'!$L$52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75-432D-8065-2AB208EBD4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75-432D-8065-2AB208EBD4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75-432D-8065-2AB208EBD4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75-432D-8065-2AB208EBD4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75-432D-8065-2AB208EBD4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75-432D-8065-2AB208EBD4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75-432D-8065-2AB208EBD4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75-432D-8065-2AB208EBD4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75-432D-8065-2AB208EBD4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75-432D-8065-2AB208EBD4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75-432D-8065-2AB208EBD4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75-432D-8065-2AB208EBD4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75-432D-8065-2AB208EBD465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resd'!$L$53:$L$65</c:f>
              <c:numCache>
                <c:formatCode>0.00</c:formatCode>
                <c:ptCount val="13"/>
                <c:pt idx="0">
                  <c:v>-0.26874021262293502</c:v>
                </c:pt>
                <c:pt idx="1">
                  <c:v>6.5258248967392518E-4</c:v>
                </c:pt>
                <c:pt idx="2">
                  <c:v>5.9758833535607181E-2</c:v>
                </c:pt>
                <c:pt idx="3">
                  <c:v>-0.11388296672450338</c:v>
                </c:pt>
                <c:pt idx="4">
                  <c:v>7.1329420625111606E-2</c:v>
                </c:pt>
                <c:pt idx="5">
                  <c:v>3.3766519401155826E-2</c:v>
                </c:pt>
                <c:pt idx="6">
                  <c:v>-7.8934882543967078E-2</c:v>
                </c:pt>
                <c:pt idx="7">
                  <c:v>0.26266443792007088</c:v>
                </c:pt>
                <c:pt idx="8">
                  <c:v>0.31557534992292346</c:v>
                </c:pt>
                <c:pt idx="9">
                  <c:v>0.17001265027378309</c:v>
                </c:pt>
                <c:pt idx="10">
                  <c:v>5.7444656657483772E-2</c:v>
                </c:pt>
                <c:pt idx="11">
                  <c:v>9.0928149365795186E-2</c:v>
                </c:pt>
                <c:pt idx="12">
                  <c:v>5.351504783169192E-2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75-432D-8065-2AB208EBD465}"/>
            </c:ext>
          </c:extLst>
        </c:ser>
        <c:ser>
          <c:idx val="4"/>
          <c:order val="5"/>
          <c:tx>
            <c:strRef>
              <c:f>'EM evol menusual lugar resd'!$M$52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-2.3623940290535828E-2</c:v>
                </c:pt>
                <c:pt idx="1">
                  <c:v>0.11520923889515489</c:v>
                </c:pt>
                <c:pt idx="2">
                  <c:v>1.0824264507578008E-2</c:v>
                </c:pt>
                <c:pt idx="3">
                  <c:v>0.16319107674072741</c:v>
                </c:pt>
                <c:pt idx="4">
                  <c:v>0.48920780345199688</c:v>
                </c:pt>
                <c:pt idx="5">
                  <c:v>0.19786009725200437</c:v>
                </c:pt>
                <c:pt idx="6">
                  <c:v>-1.5242841448519506E-3</c:v>
                </c:pt>
                <c:pt idx="7">
                  <c:v>-3.2421004466054448E-3</c:v>
                </c:pt>
                <c:pt idx="8">
                  <c:v>0.29828004539363873</c:v>
                </c:pt>
                <c:pt idx="9">
                  <c:v>0.37029415930088239</c:v>
                </c:pt>
                <c:pt idx="10">
                  <c:v>7.7305135064640762E-2</c:v>
                </c:pt>
                <c:pt idx="11">
                  <c:v>-3.3658961819454714E-2</c:v>
                </c:pt>
                <c:pt idx="12">
                  <c:v>0.14757881941826589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75-432D-8065-2AB208EBD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8A-4B34-A7B1-D3B497EC41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1.9101824059108752</c:v>
                </c:pt>
                <c:pt idx="1">
                  <c:v>1.6728809885107305</c:v>
                </c:pt>
                <c:pt idx="2">
                  <c:v>1.7310181190681622</c:v>
                </c:pt>
                <c:pt idx="3">
                  <c:v>1.8922129344478662</c:v>
                </c:pt>
                <c:pt idx="4">
                  <c:v>1.7113497500462878</c:v>
                </c:pt>
                <c:pt idx="5">
                  <c:v>1.7024180967238689</c:v>
                </c:pt>
                <c:pt idx="6">
                  <c:v>1.7794117647058822</c:v>
                </c:pt>
                <c:pt idx="7">
                  <c:v>2.2326187136846323</c:v>
                </c:pt>
                <c:pt idx="8">
                  <c:v>1.7745076823198442</c:v>
                </c:pt>
                <c:pt idx="9">
                  <c:v>1.754268614680514</c:v>
                </c:pt>
                <c:pt idx="10">
                  <c:v>1.8109615384615385</c:v>
                </c:pt>
                <c:pt idx="11">
                  <c:v>1.8080417227456258</c:v>
                </c:pt>
                <c:pt idx="12">
                  <c:v>1.8126760102167792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8A-4B34-A7B1-D3B497EC4133}"/>
            </c:ext>
          </c:extLst>
        </c:ser>
        <c:ser>
          <c:idx val="5"/>
          <c:order val="1"/>
          <c:tx>
            <c:strRef>
              <c:f>'EM evol menusual lugar resd'!$G$73:$H$73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8A-4B34-A7B1-D3B497EC4133}"/>
              </c:ext>
            </c:extLst>
          </c:dPt>
          <c:val>
            <c:numRef>
              <c:f>'EM evol menusual lugar resd'!$G$75:$G$87</c:f>
              <c:numCache>
                <c:formatCode>0.00</c:formatCode>
                <c:ptCount val="13"/>
                <c:pt idx="0">
                  <c:v>1.4384485666104554</c:v>
                </c:pt>
                <c:pt idx="1">
                  <c:v>1.4909596662030598</c:v>
                </c:pt>
                <c:pt idx="2">
                  <c:v>1.8327576280944156</c:v>
                </c:pt>
                <c:pt idx="3">
                  <c:v>1.6768729641693811</c:v>
                </c:pt>
                <c:pt idx="4">
                  <c:v>1.6340380549682876</c:v>
                </c:pt>
                <c:pt idx="5">
                  <c:v>1.739185520361991</c:v>
                </c:pt>
                <c:pt idx="6">
                  <c:v>1.8881164457962198</c:v>
                </c:pt>
                <c:pt idx="7">
                  <c:v>2.3211362542128069</c:v>
                </c:pt>
                <c:pt idx="8">
                  <c:v>1.8322701688555347</c:v>
                </c:pt>
                <c:pt idx="9">
                  <c:v>1.7740655987795575</c:v>
                </c:pt>
                <c:pt idx="10">
                  <c:v>1.7052763034655012</c:v>
                </c:pt>
                <c:pt idx="11">
                  <c:v>2.0550768077931809</c:v>
                </c:pt>
                <c:pt idx="12">
                  <c:v>1.8117264822431312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8A-4B34-A7B1-D3B497EC4133}"/>
            </c:ext>
          </c:extLst>
        </c:ser>
        <c:ser>
          <c:idx val="0"/>
          <c:order val="2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8A-4B34-A7B1-D3B497EC41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2.0681475903614457</c:v>
                </c:pt>
                <c:pt idx="1">
                  <c:v>1.8160718742201147</c:v>
                </c:pt>
                <c:pt idx="2">
                  <c:v>1.8286639984753192</c:v>
                </c:pt>
                <c:pt idx="3">
                  <c:v>1.8968394031766405</c:v>
                </c:pt>
                <c:pt idx="4">
                  <c:v>1.801950030469226</c:v>
                </c:pt>
                <c:pt idx="5">
                  <c:v>1.8010871162039077</c:v>
                </c:pt>
                <c:pt idx="6">
                  <c:v>1.8192175703500344</c:v>
                </c:pt>
                <c:pt idx="7">
                  <c:v>2.2545941807044412</c:v>
                </c:pt>
                <c:pt idx="8">
                  <c:v>1.7204848122100853</c:v>
                </c:pt>
                <c:pt idx="9">
                  <c:v>1.7998181542657978</c:v>
                </c:pt>
                <c:pt idx="10">
                  <c:v>1.7077103488712988</c:v>
                </c:pt>
                <c:pt idx="11">
                  <c:v>1.7823283373997909</c:v>
                </c:pt>
                <c:pt idx="12">
                  <c:v>1.8401059185572175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8A-4B34-A7B1-D3B497EC4133}"/>
            </c:ext>
          </c:extLst>
        </c:ser>
        <c:ser>
          <c:idx val="1"/>
          <c:order val="3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8A-4B34-A7B1-D3B497EC41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68A-4B34-A7B1-D3B497EC41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1.9696121551379449</c:v>
                </c:pt>
                <c:pt idx="1">
                  <c:v>1.7307555870876197</c:v>
                </c:pt>
                <c:pt idx="2">
                  <c:v>1.8321178972956549</c:v>
                </c:pt>
                <c:pt idx="3">
                  <c:v>1.8962114537444934</c:v>
                </c:pt>
                <c:pt idx="4">
                  <c:v>1.8243863816310373</c:v>
                </c:pt>
                <c:pt idx="5">
                  <c:v>1.7645298472200346</c:v>
                </c:pt>
                <c:pt idx="6">
                  <c:v>1.9193224871852017</c:v>
                </c:pt>
                <c:pt idx="7">
                  <c:v>2.1911540416878497</c:v>
                </c:pt>
                <c:pt idx="8">
                  <c:v>1.5222429133043658</c:v>
                </c:pt>
                <c:pt idx="9">
                  <c:v>1.7158382843066222</c:v>
                </c:pt>
                <c:pt idx="10">
                  <c:v>1.714148033924441</c:v>
                </c:pt>
                <c:pt idx="11">
                  <c:v>2.0082422848380297</c:v>
                </c:pt>
                <c:pt idx="12">
                  <c:v>1.8292826787253671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8A-4B34-A7B1-D3B497EC4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resd'!$L$74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8A-4B34-A7B1-D3B497EC41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8A-4B34-A7B1-D3B497EC41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8A-4B34-A7B1-D3B497EC41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8A-4B34-A7B1-D3B497EC41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8A-4B34-A7B1-D3B497EC41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8A-4B34-A7B1-D3B497EC41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8A-4B34-A7B1-D3B497EC41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8A-4B34-A7B1-D3B497EC41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8A-4B34-A7B1-D3B497EC41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8A-4B34-A7B1-D3B497EC41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8A-4B34-A7B1-D3B497EC41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8A-4B34-A7B1-D3B497EC41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8A-4B34-A7B1-D3B497EC4133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resd'!$L$75:$L$87</c:f>
              <c:numCache>
                <c:formatCode>0.00</c:formatCode>
                <c:ptCount val="13"/>
                <c:pt idx="0">
                  <c:v>-9.8535435223500834E-2</c:v>
                </c:pt>
                <c:pt idx="1">
                  <c:v>-8.5316287132495061E-2</c:v>
                </c:pt>
                <c:pt idx="2">
                  <c:v>3.4538988203356435E-3</c:v>
                </c:pt>
                <c:pt idx="3">
                  <c:v>-6.279494321470569E-4</c:v>
                </c:pt>
                <c:pt idx="4">
                  <c:v>2.2436351161811308E-2</c:v>
                </c:pt>
                <c:pt idx="5">
                  <c:v>-3.6557268983873126E-2</c:v>
                </c:pt>
                <c:pt idx="6">
                  <c:v>0.10010491683516731</c:v>
                </c:pt>
                <c:pt idx="7">
                  <c:v>-6.3440139016591512E-2</c:v>
                </c:pt>
                <c:pt idx="8">
                  <c:v>-0.19824189890571953</c:v>
                </c:pt>
                <c:pt idx="9">
                  <c:v>-8.3979869959175613E-2</c:v>
                </c:pt>
                <c:pt idx="10">
                  <c:v>6.4376850531422392E-3</c:v>
                </c:pt>
                <c:pt idx="11">
                  <c:v>0.22591394743823878</c:v>
                </c:pt>
                <c:pt idx="12">
                  <c:v>-1.0823239831850406E-2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8A-4B34-A7B1-D3B497EC4133}"/>
            </c:ext>
          </c:extLst>
        </c:ser>
        <c:ser>
          <c:idx val="4"/>
          <c:order val="5"/>
          <c:tx>
            <c:strRef>
              <c:f>'EM evol menusual lugar resd'!$M$74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5.9429749227069673E-2</c:v>
                </c:pt>
                <c:pt idx="1">
                  <c:v>5.7874598576889147E-2</c:v>
                </c:pt>
                <c:pt idx="2">
                  <c:v>0.10109977822749272</c:v>
                </c:pt>
                <c:pt idx="3">
                  <c:v>3.998519296627201E-3</c:v>
                </c:pt>
                <c:pt idx="4">
                  <c:v>0.11303663158474953</c:v>
                </c:pt>
                <c:pt idx="5">
                  <c:v>6.2111750496165685E-2</c:v>
                </c:pt>
                <c:pt idx="6">
                  <c:v>0.13991072247931946</c:v>
                </c:pt>
                <c:pt idx="7">
                  <c:v>-4.1464671996782609E-2</c:v>
                </c:pt>
                <c:pt idx="8">
                  <c:v>-0.25226476901547845</c:v>
                </c:pt>
                <c:pt idx="9">
                  <c:v>-3.8430330373891763E-2</c:v>
                </c:pt>
                <c:pt idx="10">
                  <c:v>-9.6813504537097472E-2</c:v>
                </c:pt>
                <c:pt idx="11">
                  <c:v>0.20020056209240389</c:v>
                </c:pt>
                <c:pt idx="12">
                  <c:v>1.6606668508587941E-2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8A-4B34-A7B1-D3B497EC4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A3-4F57-81BA-B16102A6F7D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2.7403536277327758</c:v>
                </c:pt>
                <c:pt idx="1">
                  <c:v>2.615271928218275</c:v>
                </c:pt>
                <c:pt idx="2">
                  <c:v>2.6071809456096693</c:v>
                </c:pt>
                <c:pt idx="3">
                  <c:v>2.5804834147595783</c:v>
                </c:pt>
                <c:pt idx="4">
                  <c:v>2.4517639712769279</c:v>
                </c:pt>
                <c:pt idx="5">
                  <c:v>2.585185185185185</c:v>
                </c:pt>
                <c:pt idx="6">
                  <c:v>2.9682117131224555</c:v>
                </c:pt>
                <c:pt idx="7">
                  <c:v>3.3285236670772478</c:v>
                </c:pt>
                <c:pt idx="8">
                  <c:v>2.7332042305973485</c:v>
                </c:pt>
                <c:pt idx="9">
                  <c:v>2.5454545454545454</c:v>
                </c:pt>
                <c:pt idx="10">
                  <c:v>2.5019584802193497</c:v>
                </c:pt>
                <c:pt idx="11">
                  <c:v>2.6632920884889391</c:v>
                </c:pt>
                <c:pt idx="12">
                  <c:v>2.6729927298475165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A3-4F57-81BA-B16102A6F7D0}"/>
            </c:ext>
          </c:extLst>
        </c:ser>
        <c:ser>
          <c:idx val="5"/>
          <c:order val="1"/>
          <c:tx>
            <c:strRef>
              <c:f>'EM evol menusual lugar resd'!$G$95:$H$95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A3-4F57-81BA-B16102A6F7D0}"/>
              </c:ext>
            </c:extLst>
          </c:dPt>
          <c:val>
            <c:numRef>
              <c:f>'EM evol menusual lugar resd'!$G$97:$G$109</c:f>
              <c:numCache>
                <c:formatCode>0.00</c:formatCode>
                <c:ptCount val="13"/>
                <c:pt idx="0">
                  <c:v>2.0474873213462423</c:v>
                </c:pt>
                <c:pt idx="1">
                  <c:v>1.9387617765814267</c:v>
                </c:pt>
                <c:pt idx="2">
                  <c:v>2.4245351364404732</c:v>
                </c:pt>
                <c:pt idx="3">
                  <c:v>2.3802021403091556</c:v>
                </c:pt>
                <c:pt idx="4">
                  <c:v>2.2334019557385485</c:v>
                </c:pt>
                <c:pt idx="5">
                  <c:v>2.3079900470002763</c:v>
                </c:pt>
                <c:pt idx="6">
                  <c:v>2.3885906040268456</c:v>
                </c:pt>
                <c:pt idx="7">
                  <c:v>2.9732067510548523</c:v>
                </c:pt>
                <c:pt idx="8">
                  <c:v>2.5249999999999999</c:v>
                </c:pt>
                <c:pt idx="9">
                  <c:v>2.6516457126712814</c:v>
                </c:pt>
                <c:pt idx="10">
                  <c:v>2.6218398130444021</c:v>
                </c:pt>
                <c:pt idx="11">
                  <c:v>3.0066280033140016</c:v>
                </c:pt>
                <c:pt idx="12">
                  <c:v>2.5550325790187771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A3-4F57-81BA-B16102A6F7D0}"/>
            </c:ext>
          </c:extLst>
        </c:ser>
        <c:ser>
          <c:idx val="0"/>
          <c:order val="2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A3-4F57-81BA-B16102A6F7D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3.307804040670804</c:v>
                </c:pt>
                <c:pt idx="1">
                  <c:v>2.9616815476190474</c:v>
                </c:pt>
                <c:pt idx="2">
                  <c:v>2.9339544757636515</c:v>
                </c:pt>
                <c:pt idx="3">
                  <c:v>3.2348952840138616</c:v>
                </c:pt>
                <c:pt idx="4">
                  <c:v>3.3832150009102495</c:v>
                </c:pt>
                <c:pt idx="5">
                  <c:v>3.109444123869975</c:v>
                </c:pt>
                <c:pt idx="6">
                  <c:v>3.1849586182079883</c:v>
                </c:pt>
                <c:pt idx="7">
                  <c:v>3.1242844230189815</c:v>
                </c:pt>
                <c:pt idx="8">
                  <c:v>2.4895774647887325</c:v>
                </c:pt>
                <c:pt idx="9">
                  <c:v>2.5124871707150187</c:v>
                </c:pt>
                <c:pt idx="10">
                  <c:v>2.6325889741800417</c:v>
                </c:pt>
                <c:pt idx="11">
                  <c:v>2.5013940170296136</c:v>
                </c:pt>
                <c:pt idx="12">
                  <c:v>2.8813730171361875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A3-4F57-81BA-B16102A6F7D0}"/>
            </c:ext>
          </c:extLst>
        </c:ser>
        <c:ser>
          <c:idx val="1"/>
          <c:order val="3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A3-4F57-81BA-B16102A6F7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A3-4F57-81BA-B16102A6F7D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2.883788097590636</c:v>
                </c:pt>
                <c:pt idx="1">
                  <c:v>2.6695660306771418</c:v>
                </c:pt>
                <c:pt idx="2">
                  <c:v>2.8801306922605678</c:v>
                </c:pt>
                <c:pt idx="3">
                  <c:v>2.5569436374201047</c:v>
                </c:pt>
                <c:pt idx="4">
                  <c:v>3.0859224341118492</c:v>
                </c:pt>
                <c:pt idx="5">
                  <c:v>2.596705308114704</c:v>
                </c:pt>
                <c:pt idx="6">
                  <c:v>3.0157387369663584</c:v>
                </c:pt>
                <c:pt idx="7">
                  <c:v>3.4362339977313239</c:v>
                </c:pt>
                <c:pt idx="8">
                  <c:v>3.6911096690460741</c:v>
                </c:pt>
                <c:pt idx="9">
                  <c:v>3.1644666970110755</c:v>
                </c:pt>
                <c:pt idx="10">
                  <c:v>2.9328118732450861</c:v>
                </c:pt>
                <c:pt idx="11">
                  <c:v>3.0554897314375986</c:v>
                </c:pt>
                <c:pt idx="12">
                  <c:v>2.9576495214665672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A3-4F57-81BA-B16102A6F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resd'!$L$96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A3-4F57-81BA-B16102A6F7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A3-4F57-81BA-B16102A6F7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A3-4F57-81BA-B16102A6F7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A3-4F57-81BA-B16102A6F7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A3-4F57-81BA-B16102A6F7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A3-4F57-81BA-B16102A6F7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A3-4F57-81BA-B16102A6F7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A3-4F57-81BA-B16102A6F7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A3-4F57-81BA-B16102A6F7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A3-4F57-81BA-B16102A6F7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A3-4F57-81BA-B16102A6F7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A3-4F57-81BA-B16102A6F7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A3-4F57-81BA-B16102A6F7D0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resd'!$L$97:$L$109</c:f>
              <c:numCache>
                <c:formatCode>0.00</c:formatCode>
                <c:ptCount val="13"/>
                <c:pt idx="0">
                  <c:v>-0.42401594308016799</c:v>
                </c:pt>
                <c:pt idx="1">
                  <c:v>-0.29211551694190563</c:v>
                </c:pt>
                <c:pt idx="2">
                  <c:v>-5.38237835030837E-2</c:v>
                </c:pt>
                <c:pt idx="3">
                  <c:v>-0.67795164659375695</c:v>
                </c:pt>
                <c:pt idx="4">
                  <c:v>-0.29729256679840033</c:v>
                </c:pt>
                <c:pt idx="5">
                  <c:v>-0.51273881575527103</c:v>
                </c:pt>
                <c:pt idx="6">
                  <c:v>-0.1692198812416299</c:v>
                </c:pt>
                <c:pt idx="7">
                  <c:v>0.31194957471234241</c:v>
                </c:pt>
                <c:pt idx="8">
                  <c:v>1.2015322042573415</c:v>
                </c:pt>
                <c:pt idx="9">
                  <c:v>0.65197952629605682</c:v>
                </c:pt>
                <c:pt idx="10">
                  <c:v>0.3002228990650444</c:v>
                </c:pt>
                <c:pt idx="11">
                  <c:v>0.554095714407985</c:v>
                </c:pt>
                <c:pt idx="12">
                  <c:v>7.6276504330379691E-2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A3-4F57-81BA-B16102A6F7D0}"/>
            </c:ext>
          </c:extLst>
        </c:ser>
        <c:ser>
          <c:idx val="4"/>
          <c:order val="5"/>
          <c:tx>
            <c:strRef>
              <c:f>'EM evol menusual lugar resd'!$M$96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0.14343446985786024</c:v>
                </c:pt>
                <c:pt idx="1">
                  <c:v>5.4294102458866789E-2</c:v>
                </c:pt>
                <c:pt idx="2">
                  <c:v>0.27294974665089855</c:v>
                </c:pt>
                <c:pt idx="3">
                  <c:v>-2.3539777339473655E-2</c:v>
                </c:pt>
                <c:pt idx="4">
                  <c:v>0.63415846283492128</c:v>
                </c:pt>
                <c:pt idx="5">
                  <c:v>1.1520122929518983E-2</c:v>
                </c:pt>
                <c:pt idx="6">
                  <c:v>4.7527023843902949E-2</c:v>
                </c:pt>
                <c:pt idx="7">
                  <c:v>0.10771033065407609</c:v>
                </c:pt>
                <c:pt idx="8">
                  <c:v>0.95790543844872555</c:v>
                </c:pt>
                <c:pt idx="9">
                  <c:v>0.61901215155653011</c:v>
                </c:pt>
                <c:pt idx="10">
                  <c:v>0.43085339302573633</c:v>
                </c:pt>
                <c:pt idx="11">
                  <c:v>0.39219764294865955</c:v>
                </c:pt>
                <c:pt idx="12">
                  <c:v>0.28465679161905078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A3-4F57-81BA-B16102A6F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DA-4C48-A8FA-24208450723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3.1240544629349469</c:v>
                </c:pt>
                <c:pt idx="1">
                  <c:v>3.3365155131264919</c:v>
                </c:pt>
                <c:pt idx="2">
                  <c:v>3.4531933508311461</c:v>
                </c:pt>
                <c:pt idx="3">
                  <c:v>3.2419127988748242</c:v>
                </c:pt>
                <c:pt idx="4">
                  <c:v>2.375594294770206</c:v>
                </c:pt>
                <c:pt idx="5">
                  <c:v>2.6824457593688362</c:v>
                </c:pt>
                <c:pt idx="6">
                  <c:v>3.5714285714285716</c:v>
                </c:pt>
                <c:pt idx="7">
                  <c:v>4.5836734693877554</c:v>
                </c:pt>
                <c:pt idx="8">
                  <c:v>2.311087190527449</c:v>
                </c:pt>
                <c:pt idx="9">
                  <c:v>3.1603053435114505</c:v>
                </c:pt>
                <c:pt idx="10">
                  <c:v>3.0557184750733137</c:v>
                </c:pt>
                <c:pt idx="11">
                  <c:v>3.1952085181898848</c:v>
                </c:pt>
                <c:pt idx="12">
                  <c:v>3.1548757170172084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DA-4C48-A8FA-24208450723B}"/>
            </c:ext>
          </c:extLst>
        </c:ser>
        <c:ser>
          <c:idx val="5"/>
          <c:order val="1"/>
          <c:tx>
            <c:strRef>
              <c:f>'EM evol menusual lugar resd'!$G$117:$H$117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DA-4C48-A8FA-24208450723B}"/>
              </c:ext>
            </c:extLst>
          </c:dPt>
          <c:val>
            <c:numRef>
              <c:f>'EM evol menusual lugar resd'!$G$119:$G$131</c:f>
              <c:numCache>
                <c:formatCode>0.00</c:formatCode>
                <c:ptCount val="13"/>
                <c:pt idx="0">
                  <c:v>2.0192307692307692</c:v>
                </c:pt>
                <c:pt idx="1">
                  <c:v>2.23943661971831</c:v>
                </c:pt>
                <c:pt idx="2">
                  <c:v>4.3566433566433567</c:v>
                </c:pt>
                <c:pt idx="3">
                  <c:v>3.0357142857142856</c:v>
                </c:pt>
                <c:pt idx="4">
                  <c:v>2.6268656716417911</c:v>
                </c:pt>
                <c:pt idx="5">
                  <c:v>2.7709923664122136</c:v>
                </c:pt>
                <c:pt idx="6">
                  <c:v>2.4885057471264367</c:v>
                </c:pt>
                <c:pt idx="7">
                  <c:v>3.496</c:v>
                </c:pt>
                <c:pt idx="8">
                  <c:v>3.4175084175084174</c:v>
                </c:pt>
                <c:pt idx="9">
                  <c:v>3.5809682804674456</c:v>
                </c:pt>
                <c:pt idx="10">
                  <c:v>3.5132867132867132</c:v>
                </c:pt>
                <c:pt idx="11">
                  <c:v>3.325072886297376</c:v>
                </c:pt>
                <c:pt idx="12">
                  <c:v>3.3324340527577938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DA-4C48-A8FA-24208450723B}"/>
            </c:ext>
          </c:extLst>
        </c:ser>
        <c:ser>
          <c:idx val="0"/>
          <c:order val="2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DA-4C48-A8FA-24208450723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4.2645962732919251</c:v>
                </c:pt>
                <c:pt idx="1">
                  <c:v>4.1703617269544928</c:v>
                </c:pt>
                <c:pt idx="2">
                  <c:v>4.5992647058823533</c:v>
                </c:pt>
                <c:pt idx="3">
                  <c:v>4.1050903119868636</c:v>
                </c:pt>
                <c:pt idx="4">
                  <c:v>3.5278969957081543</c:v>
                </c:pt>
                <c:pt idx="5">
                  <c:v>3.9064327485380117</c:v>
                </c:pt>
                <c:pt idx="6">
                  <c:v>3.967123287671233</c:v>
                </c:pt>
                <c:pt idx="7">
                  <c:v>3.4109090909090911</c:v>
                </c:pt>
                <c:pt idx="8">
                  <c:v>2.1020599250936329</c:v>
                </c:pt>
                <c:pt idx="9">
                  <c:v>2.1703406813627253</c:v>
                </c:pt>
                <c:pt idx="10">
                  <c:v>2.9498364231188661</c:v>
                </c:pt>
                <c:pt idx="11">
                  <c:v>2.7547600913937549</c:v>
                </c:pt>
                <c:pt idx="12">
                  <c:v>3.3630130079661189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DA-4C48-A8FA-24208450723B}"/>
            </c:ext>
          </c:extLst>
        </c:ser>
        <c:ser>
          <c:idx val="1"/>
          <c:order val="3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DA-4C48-A8FA-2420845072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DA-4C48-A8FA-24208450723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3.0178253119429592</c:v>
                </c:pt>
                <c:pt idx="1">
                  <c:v>2.7137161084529504</c:v>
                </c:pt>
                <c:pt idx="2">
                  <c:v>2.840103716508211</c:v>
                </c:pt>
                <c:pt idx="3">
                  <c:v>3.3218390804597702</c:v>
                </c:pt>
                <c:pt idx="4">
                  <c:v>3.4131868131868131</c:v>
                </c:pt>
                <c:pt idx="5">
                  <c:v>2.0308571428571427</c:v>
                </c:pt>
                <c:pt idx="6">
                  <c:v>2.9682779456193353</c:v>
                </c:pt>
                <c:pt idx="7">
                  <c:v>2.9539918809201624</c:v>
                </c:pt>
                <c:pt idx="8">
                  <c:v>9.6633858267716537</c:v>
                </c:pt>
                <c:pt idx="9">
                  <c:v>6.4522875816993466</c:v>
                </c:pt>
                <c:pt idx="10">
                  <c:v>3.0739700374531833</c:v>
                </c:pt>
                <c:pt idx="11">
                  <c:v>3.2570671378091873</c:v>
                </c:pt>
                <c:pt idx="12">
                  <c:v>3.4575820024042589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DA-4C48-A8FA-242084507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resd'!$L$118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DA-4C48-A8FA-2420845072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DA-4C48-A8FA-2420845072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DA-4C48-A8FA-2420845072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DA-4C48-A8FA-2420845072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DA-4C48-A8FA-2420845072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DA-4C48-A8FA-2420845072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DA-4C48-A8FA-2420845072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DA-4C48-A8FA-2420845072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DA-4C48-A8FA-2420845072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DA-4C48-A8FA-2420845072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DA-4C48-A8FA-2420845072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DA-4C48-A8FA-2420845072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DA-4C48-A8FA-24208450723B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resd'!$L$119:$L$131</c:f>
              <c:numCache>
                <c:formatCode>0.00</c:formatCode>
                <c:ptCount val="13"/>
                <c:pt idx="0">
                  <c:v>-1.2467709613489659</c:v>
                </c:pt>
                <c:pt idx="1">
                  <c:v>-1.4566456185015424</c:v>
                </c:pt>
                <c:pt idx="2">
                  <c:v>-1.7591609893741422</c:v>
                </c:pt>
                <c:pt idx="3">
                  <c:v>-0.78325123152709342</c:v>
                </c:pt>
                <c:pt idx="4">
                  <c:v>-0.11471018252134124</c:v>
                </c:pt>
                <c:pt idx="5">
                  <c:v>-1.875575605680869</c:v>
                </c:pt>
                <c:pt idx="6">
                  <c:v>-0.99884534205189768</c:v>
                </c:pt>
                <c:pt idx="7">
                  <c:v>-0.45691720998892871</c:v>
                </c:pt>
                <c:pt idx="8">
                  <c:v>7.5613259016780212</c:v>
                </c:pt>
                <c:pt idx="9">
                  <c:v>4.2819469003366208</c:v>
                </c:pt>
                <c:pt idx="10">
                  <c:v>0.12413361433431724</c:v>
                </c:pt>
                <c:pt idx="11">
                  <c:v>0.50230704641543245</c:v>
                </c:pt>
                <c:pt idx="12">
                  <c:v>9.4568994438140042E-2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DA-4C48-A8FA-24208450723B}"/>
            </c:ext>
          </c:extLst>
        </c:ser>
        <c:ser>
          <c:idx val="4"/>
          <c:order val="5"/>
          <c:tx>
            <c:strRef>
              <c:f>'EM evol menusual lugar resd'!$M$118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-0.10622915099198771</c:v>
                </c:pt>
                <c:pt idx="1">
                  <c:v>-0.62279940467354145</c:v>
                </c:pt>
                <c:pt idx="2">
                  <c:v>-0.61308963432293506</c:v>
                </c:pt>
                <c:pt idx="3">
                  <c:v>7.9926281584945968E-2</c:v>
                </c:pt>
                <c:pt idx="4">
                  <c:v>1.037592518416607</c:v>
                </c:pt>
                <c:pt idx="5">
                  <c:v>-0.65158861651169353</c:v>
                </c:pt>
                <c:pt idx="6">
                  <c:v>-0.60315062580923628</c:v>
                </c:pt>
                <c:pt idx="7">
                  <c:v>-1.629681588467593</c:v>
                </c:pt>
                <c:pt idx="8">
                  <c:v>7.3522986362442051</c:v>
                </c:pt>
                <c:pt idx="9">
                  <c:v>3.291982238187896</c:v>
                </c:pt>
                <c:pt idx="10">
                  <c:v>1.8251562379869579E-2</c:v>
                </c:pt>
                <c:pt idx="11">
                  <c:v>6.1858619619302502E-2</c:v>
                </c:pt>
                <c:pt idx="12">
                  <c:v>0.30270628538705058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DA-4C48-A8FA-242084507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8F-4320-BD4E-56C213C17C0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3.1564760026298488</c:v>
                </c:pt>
                <c:pt idx="1">
                  <c:v>2.9194991055456172</c:v>
                </c:pt>
                <c:pt idx="2">
                  <c:v>2.9104116222760292</c:v>
                </c:pt>
                <c:pt idx="3">
                  <c:v>2.9073170731707316</c:v>
                </c:pt>
                <c:pt idx="4">
                  <c:v>3.2683544303797469</c:v>
                </c:pt>
                <c:pt idx="5">
                  <c:v>2.8885350318471339</c:v>
                </c:pt>
                <c:pt idx="6">
                  <c:v>4.2535612535612533</c:v>
                </c:pt>
                <c:pt idx="7">
                  <c:v>5.2679558011049723</c:v>
                </c:pt>
                <c:pt idx="8">
                  <c:v>4.024064171122995</c:v>
                </c:pt>
                <c:pt idx="9">
                  <c:v>3.1800518134715028</c:v>
                </c:pt>
                <c:pt idx="10">
                  <c:v>3.2572769953051641</c:v>
                </c:pt>
                <c:pt idx="11">
                  <c:v>3.1033634126333061</c:v>
                </c:pt>
                <c:pt idx="12">
                  <c:v>3.2319371727748689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F-4320-BD4E-56C213C17C0A}"/>
            </c:ext>
          </c:extLst>
        </c:ser>
        <c:ser>
          <c:idx val="5"/>
          <c:order val="2"/>
          <c:tx>
            <c:strRef>
              <c:f>'EM evol menusual lugar resd'!$G$139:$H$139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8F-4320-BD4E-56C213C17C0A}"/>
              </c:ext>
            </c:extLst>
          </c:dPt>
          <c:val>
            <c:numRef>
              <c:f>'EM evol menusual lugar resd'!$G$141:$G$153</c:f>
              <c:numCache>
                <c:formatCode>0.00</c:formatCode>
                <c:ptCount val="13"/>
                <c:pt idx="0">
                  <c:v>2.1025641025641026</c:v>
                </c:pt>
                <c:pt idx="1">
                  <c:v>1.8482142857142858</c:v>
                </c:pt>
                <c:pt idx="2">
                  <c:v>2.0061475409836067</c:v>
                </c:pt>
                <c:pt idx="3">
                  <c:v>3.1631419939577041</c:v>
                </c:pt>
                <c:pt idx="4">
                  <c:v>1.9887005649717515</c:v>
                </c:pt>
                <c:pt idx="5">
                  <c:v>2.6368421052631579</c:v>
                </c:pt>
                <c:pt idx="6">
                  <c:v>2.7804347826086957</c:v>
                </c:pt>
                <c:pt idx="7">
                  <c:v>4.0877192982456139</c:v>
                </c:pt>
                <c:pt idx="8">
                  <c:v>3.1950718685831623</c:v>
                </c:pt>
                <c:pt idx="9">
                  <c:v>3.2486938349007315</c:v>
                </c:pt>
                <c:pt idx="10">
                  <c:v>3.2394548994159638</c:v>
                </c:pt>
                <c:pt idx="11">
                  <c:v>4.466221232368226</c:v>
                </c:pt>
                <c:pt idx="12">
                  <c:v>3.2031719989062073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8F-4320-BD4E-56C213C17C0A}"/>
            </c:ext>
          </c:extLst>
        </c:ser>
        <c:ser>
          <c:idx val="0"/>
          <c:order val="3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8F-4320-BD4E-56C213C17C0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3.4815983175604628</c:v>
                </c:pt>
                <c:pt idx="1">
                  <c:v>3.0127931769722816</c:v>
                </c:pt>
                <c:pt idx="2">
                  <c:v>3.3627272727272728</c:v>
                </c:pt>
                <c:pt idx="3">
                  <c:v>3.6690140845070425</c:v>
                </c:pt>
                <c:pt idx="4">
                  <c:v>4.1291666666666664</c:v>
                </c:pt>
                <c:pt idx="5">
                  <c:v>3.4030303030303028</c:v>
                </c:pt>
                <c:pt idx="6">
                  <c:v>4.4758771929824563</c:v>
                </c:pt>
                <c:pt idx="7">
                  <c:v>3.3537906137184117</c:v>
                </c:pt>
                <c:pt idx="8">
                  <c:v>2.6366197183098592</c:v>
                </c:pt>
                <c:pt idx="9">
                  <c:v>2.5501330967169475</c:v>
                </c:pt>
                <c:pt idx="10">
                  <c:v>2.7950963222416814</c:v>
                </c:pt>
                <c:pt idx="11">
                  <c:v>2.5809756097560976</c:v>
                </c:pt>
                <c:pt idx="12">
                  <c:v>3.0895124766894591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8F-4320-BD4E-56C213C17C0A}"/>
            </c:ext>
          </c:extLst>
        </c:ser>
        <c:ser>
          <c:idx val="1"/>
          <c:order val="4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C8F-4320-BD4E-56C213C17C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C8F-4320-BD4E-56C213C17C0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3.0078160919540231</c:v>
                </c:pt>
                <c:pt idx="1">
                  <c:v>2.9518987341772154</c:v>
                </c:pt>
                <c:pt idx="2">
                  <c:v>3.0681431005110733</c:v>
                </c:pt>
                <c:pt idx="3">
                  <c:v>2.8441330998248686</c:v>
                </c:pt>
                <c:pt idx="4">
                  <c:v>3.4113924050632911</c:v>
                </c:pt>
                <c:pt idx="5">
                  <c:v>2.2542372881355934</c:v>
                </c:pt>
                <c:pt idx="6">
                  <c:v>3.7583497053045187</c:v>
                </c:pt>
                <c:pt idx="7">
                  <c:v>5.3590664272890489</c:v>
                </c:pt>
                <c:pt idx="8">
                  <c:v>3.9280575539568345</c:v>
                </c:pt>
                <c:pt idx="9">
                  <c:v>3.7243816254416959</c:v>
                </c:pt>
                <c:pt idx="10">
                  <c:v>3.3473531544597535</c:v>
                </c:pt>
                <c:pt idx="11">
                  <c:v>3.2475832438238452</c:v>
                </c:pt>
                <c:pt idx="12">
                  <c:v>3.262616401321718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8F-4320-BD4E-56C213C17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resd'!$E$139:$F$139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2C8F-4320-BD4E-56C213C17C0A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resd'!$E$141:$E$152,'EM evol menusual lugar resd'!$E$153)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3.2248243559718968</c:v>
                      </c:pt>
                      <c:pt idx="1">
                        <c:v>2.8220858895705523</c:v>
                      </c:pt>
                      <c:pt idx="2">
                        <c:v>3.3368644067796609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2.5029585798816569</c:v>
                      </c:pt>
                      <c:pt idx="8">
                        <c:v>2.1721311475409837</c:v>
                      </c:pt>
                      <c:pt idx="9">
                        <c:v>1.7105263157894737</c:v>
                      </c:pt>
                      <c:pt idx="10">
                        <c:v>2.3322033898305086</c:v>
                      </c:pt>
                      <c:pt idx="11">
                        <c:v>2.5040983606557377</c:v>
                      </c:pt>
                      <c:pt idx="12">
                        <c:v>2.8492474710091291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2C8F-4320-BD4E-56C213C17C0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resd'!$L$140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8F-4320-BD4E-56C213C17C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8F-4320-BD4E-56C213C17C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8F-4320-BD4E-56C213C17C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8F-4320-BD4E-56C213C17C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8F-4320-BD4E-56C213C17C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8F-4320-BD4E-56C213C17C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8F-4320-BD4E-56C213C17C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8F-4320-BD4E-56C213C17C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8F-4320-BD4E-56C213C17C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8F-4320-BD4E-56C213C17C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8F-4320-BD4E-56C213C17C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8F-4320-BD4E-56C213C17C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8F-4320-BD4E-56C213C17C0A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resd'!$L$141:$L$153</c:f>
              <c:numCache>
                <c:formatCode>0.00</c:formatCode>
                <c:ptCount val="13"/>
                <c:pt idx="0">
                  <c:v>-0.47378222560643968</c:v>
                </c:pt>
                <c:pt idx="1">
                  <c:v>-6.0894442795066173E-2</c:v>
                </c:pt>
                <c:pt idx="2">
                  <c:v>-0.29458417221619948</c:v>
                </c:pt>
                <c:pt idx="3">
                  <c:v>-0.82488098468217386</c:v>
                </c:pt>
                <c:pt idx="4">
                  <c:v>-0.71777426160337532</c:v>
                </c:pt>
                <c:pt idx="5">
                  <c:v>-1.1487930148947094</c:v>
                </c:pt>
                <c:pt idx="6">
                  <c:v>-0.71752748767793761</c:v>
                </c:pt>
                <c:pt idx="7">
                  <c:v>2.0052758135706372</c:v>
                </c:pt>
                <c:pt idx="8">
                  <c:v>1.2914378356469753</c:v>
                </c:pt>
                <c:pt idx="9">
                  <c:v>1.1742485287247484</c:v>
                </c:pt>
                <c:pt idx="10">
                  <c:v>0.55225683221807209</c:v>
                </c:pt>
                <c:pt idx="11">
                  <c:v>0.66660763406774759</c:v>
                </c:pt>
                <c:pt idx="12">
                  <c:v>0.17310392463225899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C8F-4320-BD4E-56C213C17C0A}"/>
            </c:ext>
          </c:extLst>
        </c:ser>
        <c:ser>
          <c:idx val="4"/>
          <c:order val="6"/>
          <c:tx>
            <c:strRef>
              <c:f>'EM evol menusual lugar resd'!$M$140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-0.14865991067582573</c:v>
                </c:pt>
                <c:pt idx="1">
                  <c:v>3.2399628631598176E-2</c:v>
                </c:pt>
                <c:pt idx="2">
                  <c:v>0.15773147823504408</c:v>
                </c:pt>
                <c:pt idx="3">
                  <c:v>-6.3183973345863009E-2</c:v>
                </c:pt>
                <c:pt idx="4">
                  <c:v>0.14303797468354418</c:v>
                </c:pt>
                <c:pt idx="5">
                  <c:v>-0.63429774371154046</c:v>
                </c:pt>
                <c:pt idx="6">
                  <c:v>-0.49521154825673452</c:v>
                </c:pt>
                <c:pt idx="7">
                  <c:v>9.1110626184076615E-2</c:v>
                </c:pt>
                <c:pt idx="8">
                  <c:v>-9.6006617166160435E-2</c:v>
                </c:pt>
                <c:pt idx="9">
                  <c:v>0.54432981197019314</c:v>
                </c:pt>
                <c:pt idx="10">
                  <c:v>9.007615915458933E-2</c:v>
                </c:pt>
                <c:pt idx="11">
                  <c:v>0.14421983119053916</c:v>
                </c:pt>
                <c:pt idx="12">
                  <c:v>3.0679228546849124E-2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C8F-4320-BD4E-56C213C17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5-4A58-9B3F-CE2ED2927E6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11481</c:v>
                </c:pt>
                <c:pt idx="1">
                  <c:v>10922</c:v>
                </c:pt>
                <c:pt idx="2">
                  <c:v>11252</c:v>
                </c:pt>
                <c:pt idx="3">
                  <c:v>7778</c:v>
                </c:pt>
                <c:pt idx="4">
                  <c:v>6406</c:v>
                </c:pt>
                <c:pt idx="5">
                  <c:v>4995</c:v>
                </c:pt>
                <c:pt idx="6">
                  <c:v>6386</c:v>
                </c:pt>
                <c:pt idx="7">
                  <c:v>5683</c:v>
                </c:pt>
                <c:pt idx="8">
                  <c:v>6713</c:v>
                </c:pt>
                <c:pt idx="9">
                  <c:v>7777</c:v>
                </c:pt>
                <c:pt idx="10">
                  <c:v>10212</c:v>
                </c:pt>
                <c:pt idx="11">
                  <c:v>10668</c:v>
                </c:pt>
                <c:pt idx="12">
                  <c:v>100273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55-4A58-9B3F-CE2ED2927E6B}"/>
            </c:ext>
          </c:extLst>
        </c:ser>
        <c:ser>
          <c:idx val="5"/>
          <c:order val="1"/>
          <c:tx>
            <c:strRef>
              <c:f>'Viajeros entr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55-4A58-9B3F-CE2ED2927E6B}"/>
              </c:ext>
            </c:extLst>
          </c:dPt>
          <c:val>
            <c:numRef>
              <c:f>'Viajeros entr evol mensu TF'!$G$97:$G$109</c:f>
              <c:numCache>
                <c:formatCode>#,##0</c:formatCode>
                <c:ptCount val="13"/>
                <c:pt idx="0">
                  <c:v>2169</c:v>
                </c:pt>
                <c:pt idx="1">
                  <c:v>2972</c:v>
                </c:pt>
                <c:pt idx="2">
                  <c:v>4141</c:v>
                </c:pt>
                <c:pt idx="3">
                  <c:v>3364</c:v>
                </c:pt>
                <c:pt idx="4">
                  <c:v>3886</c:v>
                </c:pt>
                <c:pt idx="5">
                  <c:v>3617</c:v>
                </c:pt>
                <c:pt idx="6">
                  <c:v>4470</c:v>
                </c:pt>
                <c:pt idx="7">
                  <c:v>4740</c:v>
                </c:pt>
                <c:pt idx="8">
                  <c:v>5400</c:v>
                </c:pt>
                <c:pt idx="9">
                  <c:v>7079</c:v>
                </c:pt>
                <c:pt idx="10">
                  <c:v>9414</c:v>
                </c:pt>
                <c:pt idx="11">
                  <c:v>8449</c:v>
                </c:pt>
                <c:pt idx="12">
                  <c:v>59701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55-4A58-9B3F-CE2ED2927E6B}"/>
            </c:ext>
          </c:extLst>
        </c:ser>
        <c:ser>
          <c:idx val="0"/>
          <c:order val="2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55-4A58-9B3F-CE2ED2927E6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7573</c:v>
                </c:pt>
                <c:pt idx="1">
                  <c:v>8064</c:v>
                </c:pt>
                <c:pt idx="2">
                  <c:v>8479</c:v>
                </c:pt>
                <c:pt idx="3">
                  <c:v>6637</c:v>
                </c:pt>
                <c:pt idx="4">
                  <c:v>5493</c:v>
                </c:pt>
                <c:pt idx="5">
                  <c:v>5199</c:v>
                </c:pt>
                <c:pt idx="6">
                  <c:v>5558</c:v>
                </c:pt>
                <c:pt idx="7">
                  <c:v>6638</c:v>
                </c:pt>
                <c:pt idx="8">
                  <c:v>7100</c:v>
                </c:pt>
                <c:pt idx="9">
                  <c:v>8769</c:v>
                </c:pt>
                <c:pt idx="10">
                  <c:v>11464</c:v>
                </c:pt>
                <c:pt idx="11">
                  <c:v>13271</c:v>
                </c:pt>
                <c:pt idx="12">
                  <c:v>94245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55-4A58-9B3F-CE2ED2927E6B}"/>
            </c:ext>
          </c:extLst>
        </c:ser>
        <c:ser>
          <c:idx val="1"/>
          <c:order val="3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55-4A58-9B3F-CE2ED2927E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455-4A58-9B3F-CE2ED2927E6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13157</c:v>
                </c:pt>
                <c:pt idx="1">
                  <c:v>10692</c:v>
                </c:pt>
                <c:pt idx="2">
                  <c:v>9794</c:v>
                </c:pt>
                <c:pt idx="3">
                  <c:v>6884</c:v>
                </c:pt>
                <c:pt idx="4">
                  <c:v>4667</c:v>
                </c:pt>
                <c:pt idx="5">
                  <c:v>4917</c:v>
                </c:pt>
                <c:pt idx="6">
                  <c:v>5083</c:v>
                </c:pt>
                <c:pt idx="7">
                  <c:v>6171</c:v>
                </c:pt>
                <c:pt idx="8">
                  <c:v>4623</c:v>
                </c:pt>
                <c:pt idx="9">
                  <c:v>6591</c:v>
                </c:pt>
                <c:pt idx="10">
                  <c:v>9972</c:v>
                </c:pt>
                <c:pt idx="11">
                  <c:v>10128</c:v>
                </c:pt>
                <c:pt idx="12">
                  <c:v>92679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55-4A58-9B3F-CE2ED2927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55-4A58-9B3F-CE2ED2927E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55-4A58-9B3F-CE2ED2927E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55-4A58-9B3F-CE2ED2927E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55-4A58-9B3F-CE2ED2927E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55-4A58-9B3F-CE2ED2927E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55-4A58-9B3F-CE2ED2927E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55-4A58-9B3F-CE2ED2927E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55-4A58-9B3F-CE2ED2927E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55-4A58-9B3F-CE2ED2927E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55-4A58-9B3F-CE2ED2927E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55-4A58-9B3F-CE2ED2927E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55-4A58-9B3F-CE2ED2927E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55-4A58-9B3F-CE2ED2927E6B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TF'!$L$97:$L$109</c:f>
              <c:numCache>
                <c:formatCode>0.0%</c:formatCode>
                <c:ptCount val="13"/>
                <c:pt idx="0">
                  <c:v>0.73735639772877337</c:v>
                </c:pt>
                <c:pt idx="1">
                  <c:v>0.32589285714285721</c:v>
                </c:pt>
                <c:pt idx="2">
                  <c:v>0.15508904351928288</c:v>
                </c:pt>
                <c:pt idx="3">
                  <c:v>3.7215609462106336E-2</c:v>
                </c:pt>
                <c:pt idx="4">
                  <c:v>-0.15037320225741857</c:v>
                </c:pt>
                <c:pt idx="5">
                  <c:v>-5.424120023081358E-2</c:v>
                </c:pt>
                <c:pt idx="6">
                  <c:v>-8.5462396545520014E-2</c:v>
                </c:pt>
                <c:pt idx="7">
                  <c:v>-7.0352515818017491E-2</c:v>
                </c:pt>
                <c:pt idx="8">
                  <c:v>-0.34887323943661974</c:v>
                </c:pt>
                <c:pt idx="9">
                  <c:v>-0.24837495723571668</c:v>
                </c:pt>
                <c:pt idx="10">
                  <c:v>-0.13014654570830431</c:v>
                </c:pt>
                <c:pt idx="11">
                  <c:v>-0.23683219049054327</c:v>
                </c:pt>
                <c:pt idx="12">
                  <c:v>-1.6616266114913292E-2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55-4A58-9B3F-CE2ED2927E6B}"/>
            </c:ext>
          </c:extLst>
        </c:ser>
        <c:ser>
          <c:idx val="4"/>
          <c:order val="5"/>
          <c:tx>
            <c:strRef>
              <c:f>'Viajeros entr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TF'!$M$97:$M$109</c:f>
              <c:numCache>
                <c:formatCode>0.0%</c:formatCode>
                <c:ptCount val="13"/>
                <c:pt idx="0">
                  <c:v>0.14598031530354505</c:v>
                </c:pt>
                <c:pt idx="1">
                  <c:v>-2.1058414209851661E-2</c:v>
                </c:pt>
                <c:pt idx="2">
                  <c:v>-0.12957696409527197</c:v>
                </c:pt>
                <c:pt idx="3">
                  <c:v>-0.11493957315505277</c:v>
                </c:pt>
                <c:pt idx="4">
                  <c:v>-0.27146425226350301</c:v>
                </c:pt>
                <c:pt idx="5">
                  <c:v>-1.5615615615615641E-2</c:v>
                </c:pt>
                <c:pt idx="6">
                  <c:v>-0.20404008769182591</c:v>
                </c:pt>
                <c:pt idx="7">
                  <c:v>8.5870139011085644E-2</c:v>
                </c:pt>
                <c:pt idx="8">
                  <c:v>-0.31133621331744377</c:v>
                </c:pt>
                <c:pt idx="9">
                  <c:v>-0.15250096438215255</c:v>
                </c:pt>
                <c:pt idx="10">
                  <c:v>-2.3501762632197387E-2</c:v>
                </c:pt>
                <c:pt idx="11">
                  <c:v>-5.0618672665916797E-2</c:v>
                </c:pt>
                <c:pt idx="12">
                  <c:v>-7.5733248232325745E-2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55-4A58-9B3F-CE2ED2927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E0-4A1C-B3C6-D2CA795124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2.8354231974921631</c:v>
                </c:pt>
                <c:pt idx="1">
                  <c:v>2.8952879581151834</c:v>
                </c:pt>
                <c:pt idx="2">
                  <c:v>2.7114754098360656</c:v>
                </c:pt>
                <c:pt idx="3">
                  <c:v>3.0480349344978164</c:v>
                </c:pt>
                <c:pt idx="4">
                  <c:v>2.3481012658227849</c:v>
                </c:pt>
                <c:pt idx="5">
                  <c:v>2.7462686567164178</c:v>
                </c:pt>
                <c:pt idx="6">
                  <c:v>3.5330188679245285</c:v>
                </c:pt>
                <c:pt idx="7">
                  <c:v>3.7300509337860781</c:v>
                </c:pt>
                <c:pt idx="8">
                  <c:v>3.6268656716417911</c:v>
                </c:pt>
                <c:pt idx="9">
                  <c:v>3.0652557319223988</c:v>
                </c:pt>
                <c:pt idx="10">
                  <c:v>2.943894389438944</c:v>
                </c:pt>
                <c:pt idx="11">
                  <c:v>3.1069692058346838</c:v>
                </c:pt>
                <c:pt idx="12">
                  <c:v>3.0272767923684603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0-4A1C-B3C6-D2CA79512448}"/>
            </c:ext>
          </c:extLst>
        </c:ser>
        <c:ser>
          <c:idx val="5"/>
          <c:order val="1"/>
          <c:tx>
            <c:strRef>
              <c:f>'EM evol menusual lugar resd'!$G$161:$H$161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E0-4A1C-B3C6-D2CA79512448}"/>
              </c:ext>
            </c:extLst>
          </c:dPt>
          <c:val>
            <c:numRef>
              <c:f>'EM evol menusual lugar resd'!$G$163:$G$175</c:f>
              <c:numCache>
                <c:formatCode>0.00</c:formatCode>
                <c:ptCount val="13"/>
                <c:pt idx="0">
                  <c:v>2.2834645669291338</c:v>
                </c:pt>
                <c:pt idx="1">
                  <c:v>1.8796561604584527</c:v>
                </c:pt>
                <c:pt idx="2">
                  <c:v>1.9816176470588236</c:v>
                </c:pt>
                <c:pt idx="3">
                  <c:v>2.4818840579710146</c:v>
                </c:pt>
                <c:pt idx="4">
                  <c:v>2.5666251556662516</c:v>
                </c:pt>
                <c:pt idx="5">
                  <c:v>2.5984848484848486</c:v>
                </c:pt>
                <c:pt idx="6">
                  <c:v>2.5320623916811091</c:v>
                </c:pt>
                <c:pt idx="7">
                  <c:v>3.0444444444444443</c:v>
                </c:pt>
                <c:pt idx="8">
                  <c:v>2.6835443037974684</c:v>
                </c:pt>
                <c:pt idx="9">
                  <c:v>2.5418641390205372</c:v>
                </c:pt>
                <c:pt idx="10">
                  <c:v>2.5369515011547343</c:v>
                </c:pt>
                <c:pt idx="11">
                  <c:v>2.8218085106382977</c:v>
                </c:pt>
                <c:pt idx="12">
                  <c:v>2.5581721334454723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0-4A1C-B3C6-D2CA79512448}"/>
            </c:ext>
          </c:extLst>
        </c:ser>
        <c:ser>
          <c:idx val="0"/>
          <c:order val="2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E0-4A1C-B3C6-D2CA795124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2.575113808801214</c:v>
                </c:pt>
                <c:pt idx="1">
                  <c:v>2.497737556561086</c:v>
                </c:pt>
                <c:pt idx="2">
                  <c:v>3.1100217864923749</c:v>
                </c:pt>
                <c:pt idx="3">
                  <c:v>3.3536379018612523</c:v>
                </c:pt>
                <c:pt idx="4">
                  <c:v>2.7726495726495726</c:v>
                </c:pt>
                <c:pt idx="5">
                  <c:v>2.6290726817042605</c:v>
                </c:pt>
                <c:pt idx="6">
                  <c:v>3.0395061728395061</c:v>
                </c:pt>
                <c:pt idx="7">
                  <c:v>3.2798634812286691</c:v>
                </c:pt>
                <c:pt idx="8">
                  <c:v>2.7576301615798924</c:v>
                </c:pt>
                <c:pt idx="9">
                  <c:v>2.6530303030303028</c:v>
                </c:pt>
                <c:pt idx="10">
                  <c:v>2.5677083333333335</c:v>
                </c:pt>
                <c:pt idx="11">
                  <c:v>2.5267770204479065</c:v>
                </c:pt>
                <c:pt idx="12">
                  <c:v>2.8007977475363681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E0-4A1C-B3C6-D2CA79512448}"/>
            </c:ext>
          </c:extLst>
        </c:ser>
        <c:ser>
          <c:idx val="1"/>
          <c:order val="3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1E0-4A1C-B3C6-D2CA795124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1E0-4A1C-B3C6-D2CA795124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3.2624390243902437</c:v>
                </c:pt>
                <c:pt idx="1">
                  <c:v>2.7587822014051522</c:v>
                </c:pt>
                <c:pt idx="2">
                  <c:v>2.9254201680672267</c:v>
                </c:pt>
                <c:pt idx="3">
                  <c:v>2.8601626016260164</c:v>
                </c:pt>
                <c:pt idx="4">
                  <c:v>3.4193548387096775</c:v>
                </c:pt>
                <c:pt idx="5">
                  <c:v>3.8049886621315192</c:v>
                </c:pt>
                <c:pt idx="6">
                  <c:v>3.221294363256785</c:v>
                </c:pt>
                <c:pt idx="7">
                  <c:v>3.7811735941320292</c:v>
                </c:pt>
                <c:pt idx="8">
                  <c:v>2.4781021897810218</c:v>
                </c:pt>
                <c:pt idx="9">
                  <c:v>2.3209366391184574</c:v>
                </c:pt>
                <c:pt idx="10">
                  <c:v>2.8983739837398375</c:v>
                </c:pt>
                <c:pt idx="11">
                  <c:v>3.1310344827586207</c:v>
                </c:pt>
                <c:pt idx="12">
                  <c:v>3.0535632708999545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E0-4A1C-B3C6-D2CA79512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resd'!$L$162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E0-4A1C-B3C6-D2CA795124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E0-4A1C-B3C6-D2CA795124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E0-4A1C-B3C6-D2CA795124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E0-4A1C-B3C6-D2CA795124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E0-4A1C-B3C6-D2CA795124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E0-4A1C-B3C6-D2CA795124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E0-4A1C-B3C6-D2CA795124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E0-4A1C-B3C6-D2CA795124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E0-4A1C-B3C6-D2CA795124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E0-4A1C-B3C6-D2CA795124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E0-4A1C-B3C6-D2CA795124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E0-4A1C-B3C6-D2CA795124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E0-4A1C-B3C6-D2CA79512448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resd'!$L$163:$L$175</c:f>
              <c:numCache>
                <c:formatCode>0.00</c:formatCode>
                <c:ptCount val="13"/>
                <c:pt idx="0">
                  <c:v>0.6873252155890297</c:v>
                </c:pt>
                <c:pt idx="1">
                  <c:v>0.2610446448440662</c:v>
                </c:pt>
                <c:pt idx="2">
                  <c:v>-0.18460161842514822</c:v>
                </c:pt>
                <c:pt idx="3">
                  <c:v>-0.49347530023523589</c:v>
                </c:pt>
                <c:pt idx="4">
                  <c:v>0.64670526606010492</c:v>
                </c:pt>
                <c:pt idx="5">
                  <c:v>1.1759159804272588</c:v>
                </c:pt>
                <c:pt idx="6">
                  <c:v>0.18178819041727889</c:v>
                </c:pt>
                <c:pt idx="7">
                  <c:v>0.50131011290336014</c:v>
                </c:pt>
                <c:pt idx="8">
                  <c:v>-0.27952797179887057</c:v>
                </c:pt>
                <c:pt idx="9">
                  <c:v>-0.33209366391184547</c:v>
                </c:pt>
                <c:pt idx="10">
                  <c:v>0.33066565040650397</c:v>
                </c:pt>
                <c:pt idx="11">
                  <c:v>0.6042574623107142</c:v>
                </c:pt>
                <c:pt idx="12">
                  <c:v>0.25276552336358638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E0-4A1C-B3C6-D2CA79512448}"/>
            </c:ext>
          </c:extLst>
        </c:ser>
        <c:ser>
          <c:idx val="4"/>
          <c:order val="5"/>
          <c:tx>
            <c:strRef>
              <c:f>'EM evol menusual lugar resd'!$M$162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0.4270158268980806</c:v>
                </c:pt>
                <c:pt idx="1">
                  <c:v>-0.13650575671003118</c:v>
                </c:pt>
                <c:pt idx="2">
                  <c:v>0.2139447582311611</c:v>
                </c:pt>
                <c:pt idx="3">
                  <c:v>-0.18787233287179994</c:v>
                </c:pt>
                <c:pt idx="4">
                  <c:v>1.0712535728868926</c:v>
                </c:pt>
                <c:pt idx="5">
                  <c:v>1.0587200054151014</c:v>
                </c:pt>
                <c:pt idx="6">
                  <c:v>-0.31172450466774348</c:v>
                </c:pt>
                <c:pt idx="7">
                  <c:v>5.1122660345951143E-2</c:v>
                </c:pt>
                <c:pt idx="8">
                  <c:v>-1.1487634818607693</c:v>
                </c:pt>
                <c:pt idx="9">
                  <c:v>-0.74431909280394137</c:v>
                </c:pt>
                <c:pt idx="10">
                  <c:v>-4.5520405699106536E-2</c:v>
                </c:pt>
                <c:pt idx="11">
                  <c:v>2.4065276923936896E-2</c:v>
                </c:pt>
                <c:pt idx="12">
                  <c:v>2.628647853149424E-2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1E0-4A1C-B3C6-D2CA79512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20-4A44-8CEB-612A23187C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2.2275862068965515</c:v>
                </c:pt>
                <c:pt idx="1">
                  <c:v>2.5797101449275361</c:v>
                </c:pt>
                <c:pt idx="2">
                  <c:v>3.0507246376811592</c:v>
                </c:pt>
                <c:pt idx="3">
                  <c:v>2.5083333333333333</c:v>
                </c:pt>
                <c:pt idx="4">
                  <c:v>2.0384615384615383</c:v>
                </c:pt>
                <c:pt idx="5">
                  <c:v>2.5299999999999998</c:v>
                </c:pt>
                <c:pt idx="6">
                  <c:v>3.5844155844155843</c:v>
                </c:pt>
                <c:pt idx="7">
                  <c:v>2.8250000000000002</c:v>
                </c:pt>
                <c:pt idx="8">
                  <c:v>3.0654205607476634</c:v>
                </c:pt>
                <c:pt idx="9">
                  <c:v>2.8217821782178216</c:v>
                </c:pt>
                <c:pt idx="10">
                  <c:v>2.8579234972677594</c:v>
                </c:pt>
                <c:pt idx="11">
                  <c:v>2.2181818181818183</c:v>
                </c:pt>
                <c:pt idx="12">
                  <c:v>2.6435309973045822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20-4A44-8CEB-612A23187C47}"/>
            </c:ext>
          </c:extLst>
        </c:ser>
        <c:ser>
          <c:idx val="5"/>
          <c:order val="1"/>
          <c:tx>
            <c:strRef>
              <c:f>'EM evol menusual lugar resd'!$G$183:$H$183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20-4A44-8CEB-612A23187C47}"/>
              </c:ext>
            </c:extLst>
          </c:dPt>
          <c:val>
            <c:numRef>
              <c:f>'EM evol menusual lugar resd'!$G$185:$G$197</c:f>
              <c:numCache>
                <c:formatCode>0.00</c:formatCode>
                <c:ptCount val="13"/>
                <c:pt idx="0">
                  <c:v>1.6046511627906976</c:v>
                </c:pt>
                <c:pt idx="1">
                  <c:v>2.2702702702702702</c:v>
                </c:pt>
                <c:pt idx="2">
                  <c:v>1.65625</c:v>
                </c:pt>
                <c:pt idx="3">
                  <c:v>1.8064516129032258</c:v>
                </c:pt>
                <c:pt idx="4">
                  <c:v>2.2323232323232323</c:v>
                </c:pt>
                <c:pt idx="5">
                  <c:v>2.5396825396825395</c:v>
                </c:pt>
                <c:pt idx="6">
                  <c:v>2.5662650602409638</c:v>
                </c:pt>
                <c:pt idx="7">
                  <c:v>2.8058252427184467</c:v>
                </c:pt>
                <c:pt idx="8">
                  <c:v>2.9885057471264367</c:v>
                </c:pt>
                <c:pt idx="9">
                  <c:v>2.3220338983050848</c:v>
                </c:pt>
                <c:pt idx="10">
                  <c:v>2.6972704714640199</c:v>
                </c:pt>
                <c:pt idx="11">
                  <c:v>2.7487437185929648</c:v>
                </c:pt>
                <c:pt idx="12">
                  <c:v>2.5423728813559321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20-4A44-8CEB-612A23187C47}"/>
            </c:ext>
          </c:extLst>
        </c:ser>
        <c:ser>
          <c:idx val="0"/>
          <c:order val="2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20-4A44-8CEB-612A23187C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2.4294117647058822</c:v>
                </c:pt>
                <c:pt idx="1">
                  <c:v>2.8324022346368714</c:v>
                </c:pt>
                <c:pt idx="2">
                  <c:v>2.5076142131979697</c:v>
                </c:pt>
                <c:pt idx="3">
                  <c:v>2.7118644067796609</c:v>
                </c:pt>
                <c:pt idx="4">
                  <c:v>2.7777777777777777</c:v>
                </c:pt>
                <c:pt idx="5">
                  <c:v>2.7916666666666665</c:v>
                </c:pt>
                <c:pt idx="6">
                  <c:v>3.7247706422018347</c:v>
                </c:pt>
                <c:pt idx="7">
                  <c:v>2.5</c:v>
                </c:pt>
                <c:pt idx="8">
                  <c:v>2.5051546391752577</c:v>
                </c:pt>
                <c:pt idx="9">
                  <c:v>2.6454545454545455</c:v>
                </c:pt>
                <c:pt idx="10">
                  <c:v>2.5934065934065935</c:v>
                </c:pt>
                <c:pt idx="11">
                  <c:v>2.3558718861209966</c:v>
                </c:pt>
                <c:pt idx="12">
                  <c:v>2.642156862745098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20-4A44-8CEB-612A23187C47}"/>
            </c:ext>
          </c:extLst>
        </c:ser>
        <c:ser>
          <c:idx val="1"/>
          <c:order val="3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20-4A44-8CEB-612A23187C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20-4A44-8CEB-612A23187C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20-4A44-8CEB-612A23187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resd'!$L$184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20-4A44-8CEB-612A23187C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20-4A44-8CEB-612A23187C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20-4A44-8CEB-612A23187C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20-4A44-8CEB-612A23187C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20-4A44-8CEB-612A23187C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20-4A44-8CEB-612A23187C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20-4A44-8CEB-612A23187C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20-4A44-8CEB-612A23187C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20-4A44-8CEB-612A23187C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20-4A44-8CEB-612A23187C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20-4A44-8CEB-612A23187C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20-4A44-8CEB-612A23187C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20-4A44-8CEB-612A23187C47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resd'!$L$185:$L$197</c:f>
              <c:numCache>
                <c:formatCode>0.00</c:formatCode>
                <c:ptCount val="13"/>
                <c:pt idx="0">
                  <c:v>0.15636229387152367</c:v>
                </c:pt>
                <c:pt idx="1">
                  <c:v>-0.25740223463687117</c:v>
                </c:pt>
                <c:pt idx="2">
                  <c:v>1.6283081168991176</c:v>
                </c:pt>
                <c:pt idx="3">
                  <c:v>0.85956416464891072</c:v>
                </c:pt>
                <c:pt idx="4">
                  <c:v>8.8888888888889017E-2</c:v>
                </c:pt>
                <c:pt idx="5">
                  <c:v>-0.22189922480620128</c:v>
                </c:pt>
                <c:pt idx="6">
                  <c:v>-1.1766224940536865</c:v>
                </c:pt>
                <c:pt idx="7">
                  <c:v>0.99579831932773111</c:v>
                </c:pt>
                <c:pt idx="8">
                  <c:v>0.31837477258944835</c:v>
                </c:pt>
                <c:pt idx="9">
                  <c:v>0.17206370272063687</c:v>
                </c:pt>
                <c:pt idx="10">
                  <c:v>0.92673992673992656</c:v>
                </c:pt>
                <c:pt idx="11">
                  <c:v>0.60026846475619644</c:v>
                </c:pt>
                <c:pt idx="12">
                  <c:v>0.43850497799947297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20-4A44-8CEB-612A23187C47}"/>
            </c:ext>
          </c:extLst>
        </c:ser>
        <c:ser>
          <c:idx val="4"/>
          <c:order val="5"/>
          <c:tx>
            <c:strRef>
              <c:f>'EM evol menusual lugar resd'!$M$184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0.35818785168085432</c:v>
                </c:pt>
                <c:pt idx="1">
                  <c:v>-4.7101449275359641E-3</c:v>
                </c:pt>
                <c:pt idx="2">
                  <c:v>1.0851976924159281</c:v>
                </c:pt>
                <c:pt idx="3">
                  <c:v>1.0630952380952383</c:v>
                </c:pt>
                <c:pt idx="4">
                  <c:v>0.82820512820512837</c:v>
                </c:pt>
                <c:pt idx="5">
                  <c:v>3.9767441860465436E-2</c:v>
                </c:pt>
                <c:pt idx="6">
                  <c:v>-1.036267436267436</c:v>
                </c:pt>
                <c:pt idx="7">
                  <c:v>0.67079831932773093</c:v>
                </c:pt>
                <c:pt idx="8">
                  <c:v>-0.24189114898295738</c:v>
                </c:pt>
                <c:pt idx="9">
                  <c:v>-4.2639300426392523E-3</c:v>
                </c:pt>
                <c:pt idx="10">
                  <c:v>0.66222302287876067</c:v>
                </c:pt>
                <c:pt idx="11">
                  <c:v>0.73795853269537481</c:v>
                </c:pt>
                <c:pt idx="12">
                  <c:v>0.43713084343998876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20-4A44-8CEB-612A23187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0F-4A8A-AD07-8EB0E2C48B0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2.5</c:v>
                </c:pt>
                <c:pt idx="1">
                  <c:v>2.7361963190184051</c:v>
                </c:pt>
                <c:pt idx="2">
                  <c:v>2.6315789473684212</c:v>
                </c:pt>
                <c:pt idx="3">
                  <c:v>2.0109890109890109</c:v>
                </c:pt>
                <c:pt idx="4">
                  <c:v>2.4673913043478262</c:v>
                </c:pt>
                <c:pt idx="5">
                  <c:v>3.2727272727272729</c:v>
                </c:pt>
                <c:pt idx="6">
                  <c:v>3.6952380952380954</c:v>
                </c:pt>
                <c:pt idx="7">
                  <c:v>4.1226415094339623</c:v>
                </c:pt>
                <c:pt idx="8">
                  <c:v>3.0593220338983049</c:v>
                </c:pt>
                <c:pt idx="9">
                  <c:v>2.8598130841121496</c:v>
                </c:pt>
                <c:pt idx="10">
                  <c:v>2.4144736842105261</c:v>
                </c:pt>
                <c:pt idx="11">
                  <c:v>1.9793814432989691</c:v>
                </c:pt>
                <c:pt idx="12">
                  <c:v>2.642015005359057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0F-4A8A-AD07-8EB0E2C48B09}"/>
            </c:ext>
          </c:extLst>
        </c:ser>
        <c:ser>
          <c:idx val="5"/>
          <c:order val="1"/>
          <c:tx>
            <c:strRef>
              <c:f>'EM evol menusual lugar resd'!$G$205:$H$205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0F-4A8A-AD07-8EB0E2C48B09}"/>
              </c:ext>
            </c:extLst>
          </c:dPt>
          <c:val>
            <c:numRef>
              <c:f>'EM evol menusual lugar resd'!$G$207:$G$219</c:f>
              <c:numCache>
                <c:formatCode>0.00</c:formatCode>
                <c:ptCount val="13"/>
                <c:pt idx="0">
                  <c:v>2.1052631578947367</c:v>
                </c:pt>
                <c:pt idx="1">
                  <c:v>1.4772727272727273</c:v>
                </c:pt>
                <c:pt idx="2">
                  <c:v>2.4565217391304346</c:v>
                </c:pt>
                <c:pt idx="3">
                  <c:v>1.8571428571428572</c:v>
                </c:pt>
                <c:pt idx="4">
                  <c:v>1.6206896551724137</c:v>
                </c:pt>
                <c:pt idx="5">
                  <c:v>2.5921052631578947</c:v>
                </c:pt>
                <c:pt idx="6">
                  <c:v>3.2180451127819549</c:v>
                </c:pt>
                <c:pt idx="7">
                  <c:v>4.07</c:v>
                </c:pt>
                <c:pt idx="8">
                  <c:v>2.6967213114754101</c:v>
                </c:pt>
                <c:pt idx="9">
                  <c:v>2.4550898203592815</c:v>
                </c:pt>
                <c:pt idx="10">
                  <c:v>2.8636363636363638</c:v>
                </c:pt>
                <c:pt idx="11">
                  <c:v>2.9883720930232558</c:v>
                </c:pt>
                <c:pt idx="12">
                  <c:v>2.7591897974493622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0F-4A8A-AD07-8EB0E2C48B09}"/>
            </c:ext>
          </c:extLst>
        </c:ser>
        <c:ser>
          <c:idx val="0"/>
          <c:order val="2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0F-4A8A-AD07-8EB0E2C48B0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3.1148148148148147</c:v>
                </c:pt>
                <c:pt idx="1">
                  <c:v>2.414814814814815</c:v>
                </c:pt>
                <c:pt idx="2">
                  <c:v>2.5943396226415096</c:v>
                </c:pt>
                <c:pt idx="3">
                  <c:v>2.4713375796178343</c:v>
                </c:pt>
                <c:pt idx="4">
                  <c:v>3.0419580419580421</c:v>
                </c:pt>
                <c:pt idx="5">
                  <c:v>2.984</c:v>
                </c:pt>
                <c:pt idx="6">
                  <c:v>2.489795918367347</c:v>
                </c:pt>
                <c:pt idx="7">
                  <c:v>1.7235772357723578</c:v>
                </c:pt>
                <c:pt idx="8">
                  <c:v>1.7846889952153111</c:v>
                </c:pt>
                <c:pt idx="9">
                  <c:v>2.9919354838709675</c:v>
                </c:pt>
                <c:pt idx="10">
                  <c:v>2.5331125827814569</c:v>
                </c:pt>
                <c:pt idx="11">
                  <c:v>2.8401360544217686</c:v>
                </c:pt>
                <c:pt idx="12">
                  <c:v>2.511853867081228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0F-4A8A-AD07-8EB0E2C48B09}"/>
            </c:ext>
          </c:extLst>
        </c:ser>
        <c:ser>
          <c:idx val="1"/>
          <c:order val="3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0F-4A8A-AD07-8EB0E2C48B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80F-4A8A-AD07-8EB0E2C48B0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2.8249158249158248</c:v>
                </c:pt>
                <c:pt idx="1">
                  <c:v>2.4600760456273765</c:v>
                </c:pt>
                <c:pt idx="2">
                  <c:v>2.6113360323886639</c:v>
                </c:pt>
                <c:pt idx="3">
                  <c:v>3.0125000000000002</c:v>
                </c:pt>
                <c:pt idx="4">
                  <c:v>2.6937500000000001</c:v>
                </c:pt>
                <c:pt idx="5">
                  <c:v>2.6162790697674421</c:v>
                </c:pt>
                <c:pt idx="6">
                  <c:v>1.8778877887788779</c:v>
                </c:pt>
                <c:pt idx="7">
                  <c:v>3.0769230769230771</c:v>
                </c:pt>
                <c:pt idx="8">
                  <c:v>3.9452054794520546</c:v>
                </c:pt>
                <c:pt idx="9">
                  <c:v>2.8269230769230771</c:v>
                </c:pt>
                <c:pt idx="10">
                  <c:v>2.8129251700680271</c:v>
                </c:pt>
                <c:pt idx="11">
                  <c:v>3.3711340206185567</c:v>
                </c:pt>
                <c:pt idx="12">
                  <c:v>2.7997724687144481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0F-4A8A-AD07-8EB0E2C48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resd'!$L$206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0F-4A8A-AD07-8EB0E2C48B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0F-4A8A-AD07-8EB0E2C48B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0F-4A8A-AD07-8EB0E2C48B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0F-4A8A-AD07-8EB0E2C48B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0F-4A8A-AD07-8EB0E2C48B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0F-4A8A-AD07-8EB0E2C48B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0F-4A8A-AD07-8EB0E2C48B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0F-4A8A-AD07-8EB0E2C48B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0F-4A8A-AD07-8EB0E2C48B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0F-4A8A-AD07-8EB0E2C48B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0F-4A8A-AD07-8EB0E2C48B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0F-4A8A-AD07-8EB0E2C48B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0F-4A8A-AD07-8EB0E2C48B09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resd'!$L$207:$L$219</c:f>
              <c:numCache>
                <c:formatCode>0.00</c:formatCode>
                <c:ptCount val="13"/>
                <c:pt idx="0">
                  <c:v>-0.28989898989898988</c:v>
                </c:pt>
                <c:pt idx="1">
                  <c:v>4.5261230812561504E-2</c:v>
                </c:pt>
                <c:pt idx="2">
                  <c:v>1.6996409747154217E-2</c:v>
                </c:pt>
                <c:pt idx="3">
                  <c:v>0.54116242038216589</c:v>
                </c:pt>
                <c:pt idx="4">
                  <c:v>-0.348208041958042</c:v>
                </c:pt>
                <c:pt idx="5">
                  <c:v>-0.36772093023255792</c:v>
                </c:pt>
                <c:pt idx="6">
                  <c:v>-0.61190812958846919</c:v>
                </c:pt>
                <c:pt idx="7">
                  <c:v>1.3533458411507193</c:v>
                </c:pt>
                <c:pt idx="8">
                  <c:v>2.1605164842367435</c:v>
                </c:pt>
                <c:pt idx="9">
                  <c:v>-0.16501240694789043</c:v>
                </c:pt>
                <c:pt idx="10">
                  <c:v>0.27981258728657021</c:v>
                </c:pt>
                <c:pt idx="11">
                  <c:v>0.53099796619678807</c:v>
                </c:pt>
                <c:pt idx="12">
                  <c:v>0.28791860163322003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0F-4A8A-AD07-8EB0E2C48B09}"/>
            </c:ext>
          </c:extLst>
        </c:ser>
        <c:ser>
          <c:idx val="4"/>
          <c:order val="5"/>
          <c:tx>
            <c:strRef>
              <c:f>'EM evol menusual lugar resd'!$M$206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0.32491582491582482</c:v>
                </c:pt>
                <c:pt idx="1">
                  <c:v>-0.27612027339102863</c:v>
                </c:pt>
                <c:pt idx="2">
                  <c:v>-2.0242914979757387E-2</c:v>
                </c:pt>
                <c:pt idx="3">
                  <c:v>1.0015109890109892</c:v>
                </c:pt>
                <c:pt idx="4">
                  <c:v>0.22635869565217392</c:v>
                </c:pt>
                <c:pt idx="5">
                  <c:v>-0.65644820295983086</c:v>
                </c:pt>
                <c:pt idx="6">
                  <c:v>-1.8173503064592176</c:v>
                </c:pt>
                <c:pt idx="7">
                  <c:v>-1.0457184325108853</c:v>
                </c:pt>
                <c:pt idx="8">
                  <c:v>0.88588344555374965</c:v>
                </c:pt>
                <c:pt idx="9">
                  <c:v>-3.2890007189072534E-2</c:v>
                </c:pt>
                <c:pt idx="10">
                  <c:v>0.39845148585750101</c:v>
                </c:pt>
                <c:pt idx="11">
                  <c:v>1.3917525773195876</c:v>
                </c:pt>
                <c:pt idx="12">
                  <c:v>0.15775746335539109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80F-4A8A-AD07-8EB0E2C48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B9-47D0-869A-1EA5C8439F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2.2275862068965515</c:v>
                </c:pt>
                <c:pt idx="1">
                  <c:v>2.5797101449275361</c:v>
                </c:pt>
                <c:pt idx="2">
                  <c:v>3.0507246376811592</c:v>
                </c:pt>
                <c:pt idx="3">
                  <c:v>2.5083333333333333</c:v>
                </c:pt>
                <c:pt idx="4">
                  <c:v>2.0384615384615383</c:v>
                </c:pt>
                <c:pt idx="5">
                  <c:v>2.5299999999999998</c:v>
                </c:pt>
                <c:pt idx="6">
                  <c:v>3.5844155844155843</c:v>
                </c:pt>
                <c:pt idx="7">
                  <c:v>2.8250000000000002</c:v>
                </c:pt>
                <c:pt idx="8">
                  <c:v>3.0654205607476634</c:v>
                </c:pt>
                <c:pt idx="9">
                  <c:v>2.8217821782178216</c:v>
                </c:pt>
                <c:pt idx="10">
                  <c:v>2.8579234972677594</c:v>
                </c:pt>
                <c:pt idx="11">
                  <c:v>2.2181818181818183</c:v>
                </c:pt>
                <c:pt idx="12">
                  <c:v>2.6435309973045822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B9-47D0-869A-1EA5C8439FE2}"/>
            </c:ext>
          </c:extLst>
        </c:ser>
        <c:ser>
          <c:idx val="5"/>
          <c:order val="1"/>
          <c:tx>
            <c:strRef>
              <c:f>'EM evol menusual lugar resd'!$G$227:$H$227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B9-47D0-869A-1EA5C8439FE2}"/>
              </c:ext>
            </c:extLst>
          </c:dPt>
          <c:val>
            <c:numRef>
              <c:f>'EM evol menusual lugar resd'!$G$229:$G$241</c:f>
              <c:numCache>
                <c:formatCode>0.00</c:formatCode>
                <c:ptCount val="13"/>
                <c:pt idx="0">
                  <c:v>1.6046511627906976</c:v>
                </c:pt>
                <c:pt idx="1">
                  <c:v>2.2702702702702702</c:v>
                </c:pt>
                <c:pt idx="2">
                  <c:v>1.65625</c:v>
                </c:pt>
                <c:pt idx="3">
                  <c:v>1.8064516129032258</c:v>
                </c:pt>
                <c:pt idx="4">
                  <c:v>2.2323232323232323</c:v>
                </c:pt>
                <c:pt idx="5">
                  <c:v>2.5396825396825395</c:v>
                </c:pt>
                <c:pt idx="6">
                  <c:v>2.5662650602409638</c:v>
                </c:pt>
                <c:pt idx="7">
                  <c:v>2.8058252427184467</c:v>
                </c:pt>
                <c:pt idx="8">
                  <c:v>2.9885057471264367</c:v>
                </c:pt>
                <c:pt idx="9">
                  <c:v>2.3220338983050848</c:v>
                </c:pt>
                <c:pt idx="10">
                  <c:v>2.6972704714640199</c:v>
                </c:pt>
                <c:pt idx="11">
                  <c:v>2.7487437185929648</c:v>
                </c:pt>
                <c:pt idx="12">
                  <c:v>2.5423728813559321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B9-47D0-869A-1EA5C8439FE2}"/>
            </c:ext>
          </c:extLst>
        </c:ser>
        <c:ser>
          <c:idx val="0"/>
          <c:order val="2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B9-47D0-869A-1EA5C8439F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2.4294117647058822</c:v>
                </c:pt>
                <c:pt idx="1">
                  <c:v>2.8324022346368714</c:v>
                </c:pt>
                <c:pt idx="2">
                  <c:v>2.5076142131979697</c:v>
                </c:pt>
                <c:pt idx="3">
                  <c:v>2.7118644067796609</c:v>
                </c:pt>
                <c:pt idx="4">
                  <c:v>2.7777777777777777</c:v>
                </c:pt>
                <c:pt idx="5">
                  <c:v>2.7916666666666665</c:v>
                </c:pt>
                <c:pt idx="6">
                  <c:v>3.7247706422018347</c:v>
                </c:pt>
                <c:pt idx="7">
                  <c:v>2.5</c:v>
                </c:pt>
                <c:pt idx="8">
                  <c:v>2.5051546391752577</c:v>
                </c:pt>
                <c:pt idx="9">
                  <c:v>2.6454545454545455</c:v>
                </c:pt>
                <c:pt idx="10">
                  <c:v>2.5934065934065935</c:v>
                </c:pt>
                <c:pt idx="11">
                  <c:v>2.3558718861209966</c:v>
                </c:pt>
                <c:pt idx="12">
                  <c:v>2.642156862745098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B9-47D0-869A-1EA5C8439FE2}"/>
            </c:ext>
          </c:extLst>
        </c:ser>
        <c:ser>
          <c:idx val="1"/>
          <c:order val="3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B9-47D0-869A-1EA5C8439F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8B9-47D0-869A-1EA5C8439F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B9-47D0-869A-1EA5C8439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resd'!$L$228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B9-47D0-869A-1EA5C8439F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B9-47D0-869A-1EA5C8439F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B9-47D0-869A-1EA5C8439F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B9-47D0-869A-1EA5C8439F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B9-47D0-869A-1EA5C8439F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B9-47D0-869A-1EA5C8439F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B9-47D0-869A-1EA5C8439F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B9-47D0-869A-1EA5C8439F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B9-47D0-869A-1EA5C8439F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B9-47D0-869A-1EA5C8439F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B9-47D0-869A-1EA5C8439F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B9-47D0-869A-1EA5C8439F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B9-47D0-869A-1EA5C8439FE2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resd'!$L$229:$L$241</c:f>
              <c:numCache>
                <c:formatCode>0.00</c:formatCode>
                <c:ptCount val="13"/>
                <c:pt idx="0">
                  <c:v>0.15636229387152367</c:v>
                </c:pt>
                <c:pt idx="1">
                  <c:v>-0.25740223463687117</c:v>
                </c:pt>
                <c:pt idx="2">
                  <c:v>1.6283081168991176</c:v>
                </c:pt>
                <c:pt idx="3">
                  <c:v>0.85956416464891072</c:v>
                </c:pt>
                <c:pt idx="4">
                  <c:v>8.8888888888889017E-2</c:v>
                </c:pt>
                <c:pt idx="5">
                  <c:v>-0.22189922480620128</c:v>
                </c:pt>
                <c:pt idx="6">
                  <c:v>-1.1766224940536865</c:v>
                </c:pt>
                <c:pt idx="7">
                  <c:v>0.99579831932773111</c:v>
                </c:pt>
                <c:pt idx="8">
                  <c:v>0.31837477258944835</c:v>
                </c:pt>
                <c:pt idx="9">
                  <c:v>0.17206370272063687</c:v>
                </c:pt>
                <c:pt idx="10">
                  <c:v>0.92673992673992656</c:v>
                </c:pt>
                <c:pt idx="11">
                  <c:v>0.60026846475619644</c:v>
                </c:pt>
                <c:pt idx="12">
                  <c:v>0.43850497799947297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8B9-47D0-869A-1EA5C8439FE2}"/>
            </c:ext>
          </c:extLst>
        </c:ser>
        <c:ser>
          <c:idx val="4"/>
          <c:order val="5"/>
          <c:tx>
            <c:strRef>
              <c:f>'EM evol menusual lugar resd'!$M$228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0.35818785168085432</c:v>
                </c:pt>
                <c:pt idx="1">
                  <c:v>-4.7101449275359641E-3</c:v>
                </c:pt>
                <c:pt idx="2">
                  <c:v>1.0851976924159281</c:v>
                </c:pt>
                <c:pt idx="3">
                  <c:v>1.0630952380952383</c:v>
                </c:pt>
                <c:pt idx="4">
                  <c:v>0.82820512820512837</c:v>
                </c:pt>
                <c:pt idx="5">
                  <c:v>3.9767441860465436E-2</c:v>
                </c:pt>
                <c:pt idx="6">
                  <c:v>-1.036267436267436</c:v>
                </c:pt>
                <c:pt idx="7">
                  <c:v>0.67079831932773093</c:v>
                </c:pt>
                <c:pt idx="8">
                  <c:v>-0.24189114898295738</c:v>
                </c:pt>
                <c:pt idx="9">
                  <c:v>-4.2639300426392523E-3</c:v>
                </c:pt>
                <c:pt idx="10">
                  <c:v>0.66222302287876067</c:v>
                </c:pt>
                <c:pt idx="11">
                  <c:v>0.73795853269537481</c:v>
                </c:pt>
                <c:pt idx="12">
                  <c:v>0.43713084343998876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8B9-47D0-869A-1EA5C8439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DC-4D00-BFFD-3CBDD73A70B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2.8432055749128922</c:v>
                </c:pt>
                <c:pt idx="1">
                  <c:v>2.6195121951219513</c:v>
                </c:pt>
                <c:pt idx="2">
                  <c:v>3.0032467532467533</c:v>
                </c:pt>
                <c:pt idx="3">
                  <c:v>2.12</c:v>
                </c:pt>
                <c:pt idx="4">
                  <c:v>3.2692307692307692</c:v>
                </c:pt>
                <c:pt idx="5">
                  <c:v>4.3571428571428568</c:v>
                </c:pt>
                <c:pt idx="6">
                  <c:v>4.0571428571428569</c:v>
                </c:pt>
                <c:pt idx="7">
                  <c:v>5.4444444444444446</c:v>
                </c:pt>
                <c:pt idx="8">
                  <c:v>4.74</c:v>
                </c:pt>
                <c:pt idx="9">
                  <c:v>1.68</c:v>
                </c:pt>
                <c:pt idx="10">
                  <c:v>1.7513812154696133</c:v>
                </c:pt>
                <c:pt idx="11">
                  <c:v>2.174757281553398</c:v>
                </c:pt>
                <c:pt idx="12">
                  <c:v>2.6512630930375849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DC-4D00-BFFD-3CBDD73A70BA}"/>
            </c:ext>
          </c:extLst>
        </c:ser>
        <c:ser>
          <c:idx val="5"/>
          <c:order val="1"/>
          <c:tx>
            <c:strRef>
              <c:f>'EM evol menusual lugar resd'!$G$249:$H$249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DC-4D00-BFFD-3CBDD73A70BA}"/>
              </c:ext>
            </c:extLst>
          </c:dPt>
          <c:val>
            <c:numRef>
              <c:f>'EM evol menusual lugar resd'!$G$251:$G$263</c:f>
              <c:numCache>
                <c:formatCode>0.00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2.25</c:v>
                </c:pt>
                <c:pt idx="3">
                  <c:v>2.1111111111111112</c:v>
                </c:pt>
                <c:pt idx="4">
                  <c:v>1.3571428571428572</c:v>
                </c:pt>
                <c:pt idx="5">
                  <c:v>5</c:v>
                </c:pt>
                <c:pt idx="6">
                  <c:v>4.0370370370370372</c:v>
                </c:pt>
                <c:pt idx="7">
                  <c:v>3.6</c:v>
                </c:pt>
                <c:pt idx="8">
                  <c:v>3.4117647058823528</c:v>
                </c:pt>
                <c:pt idx="9">
                  <c:v>2.2935779816513762</c:v>
                </c:pt>
                <c:pt idx="10">
                  <c:v>2.5089820359281436</c:v>
                </c:pt>
                <c:pt idx="11">
                  <c:v>2.5635359116022101</c:v>
                </c:pt>
                <c:pt idx="12">
                  <c:v>2.5981981981981983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DC-4D00-BFFD-3CBDD73A70BA}"/>
            </c:ext>
          </c:extLst>
        </c:ser>
        <c:ser>
          <c:idx val="0"/>
          <c:order val="2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DC-4D00-BFFD-3CBDD73A70B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3.0178571428571428</c:v>
                </c:pt>
                <c:pt idx="1">
                  <c:v>1.9818181818181819</c:v>
                </c:pt>
                <c:pt idx="2">
                  <c:v>2.4596774193548385</c:v>
                </c:pt>
                <c:pt idx="3">
                  <c:v>2.4851485148514851</c:v>
                </c:pt>
                <c:pt idx="4">
                  <c:v>2.6666666666666665</c:v>
                </c:pt>
                <c:pt idx="5">
                  <c:v>2.5277777777777777</c:v>
                </c:pt>
                <c:pt idx="6">
                  <c:v>3.9333333333333331</c:v>
                </c:pt>
                <c:pt idx="7">
                  <c:v>3.5714285714285716</c:v>
                </c:pt>
                <c:pt idx="8">
                  <c:v>1.5625</c:v>
                </c:pt>
                <c:pt idx="9">
                  <c:v>2.1153846153846154</c:v>
                </c:pt>
                <c:pt idx="10">
                  <c:v>2.9285714285714284</c:v>
                </c:pt>
                <c:pt idx="11">
                  <c:v>2.4390243902439024</c:v>
                </c:pt>
                <c:pt idx="12">
                  <c:v>2.5553488372093023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DC-4D00-BFFD-3CBDD73A70BA}"/>
            </c:ext>
          </c:extLst>
        </c:ser>
        <c:ser>
          <c:idx val="1"/>
          <c:order val="3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DC-4D00-BFFD-3CBDD73A70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DC-4D00-BFFD-3CBDD73A70B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2.7947368421052632</c:v>
                </c:pt>
                <c:pt idx="1">
                  <c:v>2.5424836601307188</c:v>
                </c:pt>
                <c:pt idx="2">
                  <c:v>2.0378787878787881</c:v>
                </c:pt>
                <c:pt idx="3">
                  <c:v>1.7355371900826446</c:v>
                </c:pt>
                <c:pt idx="4">
                  <c:v>2.4285714285714284</c:v>
                </c:pt>
                <c:pt idx="5">
                  <c:v>6.2307692307692308</c:v>
                </c:pt>
                <c:pt idx="6">
                  <c:v>5.76</c:v>
                </c:pt>
                <c:pt idx="7">
                  <c:v>7.0909090909090908</c:v>
                </c:pt>
                <c:pt idx="8">
                  <c:v>4.8571428571428568</c:v>
                </c:pt>
                <c:pt idx="9">
                  <c:v>1.9391304347826086</c:v>
                </c:pt>
                <c:pt idx="10">
                  <c:v>2.5141242937853105</c:v>
                </c:pt>
                <c:pt idx="11">
                  <c:v>2.3510638297872339</c:v>
                </c:pt>
                <c:pt idx="12">
                  <c:v>2.6137211036539894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DC-4D00-BFFD-3CBDD73A7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resd'!$L$250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DC-4D00-BFFD-3CBDD73A70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DC-4D00-BFFD-3CBDD73A70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DC-4D00-BFFD-3CBDD73A70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DC-4D00-BFFD-3CBDD73A70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DC-4D00-BFFD-3CBDD73A70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DC-4D00-BFFD-3CBDD73A70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DC-4D00-BFFD-3CBDD73A70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DC-4D00-BFFD-3CBDD73A70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DC-4D00-BFFD-3CBDD73A70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DC-4D00-BFFD-3CBDD73A70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DC-4D00-BFFD-3CBDD73A70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DC-4D00-BFFD-3CBDD73A70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DC-4D00-BFFD-3CBDD73A70BA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resd'!$L$251:$L$263</c:f>
              <c:numCache>
                <c:formatCode>0.00</c:formatCode>
                <c:ptCount val="13"/>
                <c:pt idx="0">
                  <c:v>-0.22312030075187961</c:v>
                </c:pt>
                <c:pt idx="1">
                  <c:v>0.56066547831253688</c:v>
                </c:pt>
                <c:pt idx="2">
                  <c:v>-0.42179863147605046</c:v>
                </c:pt>
                <c:pt idx="3">
                  <c:v>-0.74961132476884051</c:v>
                </c:pt>
                <c:pt idx="4">
                  <c:v>-0.23809523809523814</c:v>
                </c:pt>
                <c:pt idx="5">
                  <c:v>3.7029914529914532</c:v>
                </c:pt>
                <c:pt idx="6">
                  <c:v>1.8266666666666667</c:v>
                </c:pt>
                <c:pt idx="7">
                  <c:v>3.5194805194805192</c:v>
                </c:pt>
                <c:pt idx="8">
                  <c:v>3.2946428571428568</c:v>
                </c:pt>
                <c:pt idx="9">
                  <c:v>-0.17625418060200682</c:v>
                </c:pt>
                <c:pt idx="10">
                  <c:v>-0.41444713478611783</c:v>
                </c:pt>
                <c:pt idx="11">
                  <c:v>-8.7960560456668446E-2</c:v>
                </c:pt>
                <c:pt idx="12">
                  <c:v>5.8372266444687071E-2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DC-4D00-BFFD-3CBDD73A70BA}"/>
            </c:ext>
          </c:extLst>
        </c:ser>
        <c:ser>
          <c:idx val="4"/>
          <c:order val="5"/>
          <c:tx>
            <c:strRef>
              <c:f>'EM evol menusual lugar resd'!$M$250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-4.8468732807628978E-2</c:v>
                </c:pt>
                <c:pt idx="1">
                  <c:v>-7.7028534991232522E-2</c:v>
                </c:pt>
                <c:pt idx="2">
                  <c:v>-0.96536796536796521</c:v>
                </c:pt>
                <c:pt idx="3">
                  <c:v>-0.38446280991735549</c:v>
                </c:pt>
                <c:pt idx="4">
                  <c:v>-0.84065934065934078</c:v>
                </c:pt>
                <c:pt idx="5">
                  <c:v>1.8736263736263741</c:v>
                </c:pt>
                <c:pt idx="6">
                  <c:v>1.7028571428571428</c:v>
                </c:pt>
                <c:pt idx="7">
                  <c:v>1.6464646464646462</c:v>
                </c:pt>
                <c:pt idx="8">
                  <c:v>0.11714285714285655</c:v>
                </c:pt>
                <c:pt idx="9">
                  <c:v>0.25913043478260867</c:v>
                </c:pt>
                <c:pt idx="10">
                  <c:v>0.76274307831569721</c:v>
                </c:pt>
                <c:pt idx="11">
                  <c:v>0.17630654823383596</c:v>
                </c:pt>
                <c:pt idx="12">
                  <c:v>-3.7541989383595542E-2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DC-4D00-BFFD-3CBDD73A7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44-4FA3-8909-252A8DA442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2.5046082949308754</c:v>
                </c:pt>
                <c:pt idx="1">
                  <c:v>2.5240641711229945</c:v>
                </c:pt>
                <c:pt idx="2">
                  <c:v>1.8194130925507901</c:v>
                </c:pt>
                <c:pt idx="3">
                  <c:v>1.8577235772357723</c:v>
                </c:pt>
                <c:pt idx="4">
                  <c:v>3.3103448275862069</c:v>
                </c:pt>
                <c:pt idx="5">
                  <c:v>2.1052631578947367</c:v>
                </c:pt>
                <c:pt idx="6">
                  <c:v>3.6153846153846154</c:v>
                </c:pt>
                <c:pt idx="7">
                  <c:v>4.7647058823529411</c:v>
                </c:pt>
                <c:pt idx="8">
                  <c:v>2.6578947368421053</c:v>
                </c:pt>
                <c:pt idx="9">
                  <c:v>1.8509803921568628</c:v>
                </c:pt>
                <c:pt idx="10">
                  <c:v>1.84375</c:v>
                </c:pt>
                <c:pt idx="11">
                  <c:v>2.1683937823834198</c:v>
                </c:pt>
                <c:pt idx="12">
                  <c:v>2.1928384930995897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44-4FA3-8909-252A8DA442E8}"/>
            </c:ext>
          </c:extLst>
        </c:ser>
        <c:ser>
          <c:idx val="5"/>
          <c:order val="1"/>
          <c:tx>
            <c:strRef>
              <c:f>'EM evol menusual lugar resd'!$G$271:$H$271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44-4FA3-8909-252A8DA442E8}"/>
              </c:ext>
            </c:extLst>
          </c:dPt>
          <c:val>
            <c:numRef>
              <c:f>'EM evol menusual lugar resd'!$G$273:$G$285</c:f>
              <c:numCache>
                <c:formatCode>0.00</c:formatCode>
                <c:ptCount val="13"/>
                <c:pt idx="0">
                  <c:v>1.6</c:v>
                </c:pt>
                <c:pt idx="1">
                  <c:v>1.7</c:v>
                </c:pt>
                <c:pt idx="2">
                  <c:v>2</c:v>
                </c:pt>
                <c:pt idx="3">
                  <c:v>3</c:v>
                </c:pt>
                <c:pt idx="4">
                  <c:v>2.2400000000000002</c:v>
                </c:pt>
                <c:pt idx="5">
                  <c:v>2.2592592592592591</c:v>
                </c:pt>
                <c:pt idx="6">
                  <c:v>3.76</c:v>
                </c:pt>
                <c:pt idx="7">
                  <c:v>2.2142857142857144</c:v>
                </c:pt>
                <c:pt idx="8">
                  <c:v>3.4242424242424243</c:v>
                </c:pt>
                <c:pt idx="9">
                  <c:v>1.8473282442748091</c:v>
                </c:pt>
                <c:pt idx="10">
                  <c:v>1.9113924050632911</c:v>
                </c:pt>
                <c:pt idx="11">
                  <c:v>2.2438271604938271</c:v>
                </c:pt>
                <c:pt idx="12">
                  <c:v>2.1871599564744288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44-4FA3-8909-252A8DA442E8}"/>
            </c:ext>
          </c:extLst>
        </c:ser>
        <c:ser>
          <c:idx val="0"/>
          <c:order val="2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44-4FA3-8909-252A8DA442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2.0763636363636362</c:v>
                </c:pt>
                <c:pt idx="1">
                  <c:v>2.2489795918367346</c:v>
                </c:pt>
                <c:pt idx="2">
                  <c:v>1.892156862745098</c:v>
                </c:pt>
                <c:pt idx="3">
                  <c:v>1.5960591133004927</c:v>
                </c:pt>
                <c:pt idx="4">
                  <c:v>3.7692307692307692</c:v>
                </c:pt>
                <c:pt idx="5">
                  <c:v>6.7254901960784315</c:v>
                </c:pt>
                <c:pt idx="6">
                  <c:v>2.4615384615384617</c:v>
                </c:pt>
                <c:pt idx="7">
                  <c:v>1.6666666666666667</c:v>
                </c:pt>
                <c:pt idx="8">
                  <c:v>2.1470588235294117</c:v>
                </c:pt>
                <c:pt idx="9">
                  <c:v>1.7763975155279503</c:v>
                </c:pt>
                <c:pt idx="10">
                  <c:v>2.0648854961832059</c:v>
                </c:pt>
                <c:pt idx="11">
                  <c:v>1.8543417366946779</c:v>
                </c:pt>
                <c:pt idx="12">
                  <c:v>2.1336870026525201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44-4FA3-8909-252A8DA442E8}"/>
            </c:ext>
          </c:extLst>
        </c:ser>
        <c:ser>
          <c:idx val="1"/>
          <c:order val="3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44-4FA3-8909-252A8DA442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444-4FA3-8909-252A8DA442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2.2141280353200883</c:v>
                </c:pt>
                <c:pt idx="1">
                  <c:v>1.9424920127795526</c:v>
                </c:pt>
                <c:pt idx="2">
                  <c:v>1.9501557632398754</c:v>
                </c:pt>
                <c:pt idx="3">
                  <c:v>1.4731182795698925</c:v>
                </c:pt>
                <c:pt idx="4">
                  <c:v>1.7272727272727273</c:v>
                </c:pt>
                <c:pt idx="5">
                  <c:v>2.3636363636363638</c:v>
                </c:pt>
                <c:pt idx="6">
                  <c:v>3.6153846153846154</c:v>
                </c:pt>
                <c:pt idx="7">
                  <c:v>3</c:v>
                </c:pt>
                <c:pt idx="8">
                  <c:v>2.8378378378378377</c:v>
                </c:pt>
                <c:pt idx="9">
                  <c:v>1.8677685950413223</c:v>
                </c:pt>
                <c:pt idx="10">
                  <c:v>2.1746575342465753</c:v>
                </c:pt>
                <c:pt idx="11">
                  <c:v>1.8375350140056022</c:v>
                </c:pt>
                <c:pt idx="12">
                  <c:v>2.00081466395112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44-4FA3-8909-252A8DA44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resd'!$L$272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44-4FA3-8909-252A8DA442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44-4FA3-8909-252A8DA442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44-4FA3-8909-252A8DA442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44-4FA3-8909-252A8DA442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44-4FA3-8909-252A8DA442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44-4FA3-8909-252A8DA442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44-4FA3-8909-252A8DA442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44-4FA3-8909-252A8DA442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44-4FA3-8909-252A8DA442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44-4FA3-8909-252A8DA442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44-4FA3-8909-252A8DA442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44-4FA3-8909-252A8DA442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44-4FA3-8909-252A8DA442E8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resd'!$L$273:$L$285</c:f>
              <c:numCache>
                <c:formatCode>0.00</c:formatCode>
                <c:ptCount val="13"/>
                <c:pt idx="0">
                  <c:v>0.13776439895645209</c:v>
                </c:pt>
                <c:pt idx="1">
                  <c:v>-0.30648757905718194</c:v>
                </c:pt>
                <c:pt idx="2">
                  <c:v>5.7998900494777406E-2</c:v>
                </c:pt>
                <c:pt idx="3">
                  <c:v>-0.12294083373060016</c:v>
                </c:pt>
                <c:pt idx="4">
                  <c:v>-2.0419580419580416</c:v>
                </c:pt>
                <c:pt idx="5">
                  <c:v>-4.3618538324420673</c:v>
                </c:pt>
                <c:pt idx="6">
                  <c:v>1.1538461538461537</c:v>
                </c:pt>
                <c:pt idx="7">
                  <c:v>1.3333333333333333</c:v>
                </c:pt>
                <c:pt idx="8">
                  <c:v>0.69077901430842603</c:v>
                </c:pt>
                <c:pt idx="9">
                  <c:v>9.1371079513371978E-2</c:v>
                </c:pt>
                <c:pt idx="10">
                  <c:v>0.10977203806336933</c:v>
                </c:pt>
                <c:pt idx="11">
                  <c:v>-1.6806722689075793E-2</c:v>
                </c:pt>
                <c:pt idx="12">
                  <c:v>-0.13287233870140014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44-4FA3-8909-252A8DA442E8}"/>
            </c:ext>
          </c:extLst>
        </c:ser>
        <c:ser>
          <c:idx val="4"/>
          <c:order val="5"/>
          <c:tx>
            <c:strRef>
              <c:f>'EM evol menusual lugar resd'!$M$272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-0.29048025961078716</c:v>
                </c:pt>
                <c:pt idx="1">
                  <c:v>-0.58157215834344189</c:v>
                </c:pt>
                <c:pt idx="2">
                  <c:v>0.13074267068908529</c:v>
                </c:pt>
                <c:pt idx="3">
                  <c:v>-0.38460529766587981</c:v>
                </c:pt>
                <c:pt idx="4">
                  <c:v>-1.5830721003134796</c:v>
                </c:pt>
                <c:pt idx="5">
                  <c:v>0.25837320574162703</c:v>
                </c:pt>
                <c:pt idx="6">
                  <c:v>0</c:v>
                </c:pt>
                <c:pt idx="7">
                  <c:v>-1.7647058823529411</c:v>
                </c:pt>
                <c:pt idx="8">
                  <c:v>0.17994310099573241</c:v>
                </c:pt>
                <c:pt idx="9">
                  <c:v>1.678820288445948E-2</c:v>
                </c:pt>
                <c:pt idx="10">
                  <c:v>0.33090753424657526</c:v>
                </c:pt>
                <c:pt idx="11">
                  <c:v>-0.33085876837781769</c:v>
                </c:pt>
                <c:pt idx="12">
                  <c:v>-0.19202382914846972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44-4FA3-8909-252A8DA44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AF-41C7-957E-3DD15AE6578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AF-41C7-957E-3DD15AE6578B}"/>
            </c:ext>
          </c:extLst>
        </c:ser>
        <c:ser>
          <c:idx val="5"/>
          <c:order val="1"/>
          <c:tx>
            <c:strRef>
              <c:f>'EM evol mensu TF cat 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AF-41C7-957E-3DD15AE6578B}"/>
              </c:ext>
            </c:extLst>
          </c:dPt>
          <c:val>
            <c:numRef>
              <c:f>'EM evol mensu TF cat '!$G$9:$G$21</c:f>
              <c:numCache>
                <c:formatCode>0.00</c:formatCode>
                <c:ptCount val="13"/>
                <c:pt idx="0">
                  <c:v>1.9022445982798406</c:v>
                </c:pt>
                <c:pt idx="1">
                  <c:v>1.8830991170252456</c:v>
                </c:pt>
                <c:pt idx="2">
                  <c:v>2.1653413498836307</c:v>
                </c:pt>
                <c:pt idx="3">
                  <c:v>2.0378243201000314</c:v>
                </c:pt>
                <c:pt idx="4">
                  <c:v>1.9151056197688323</c:v>
                </c:pt>
                <c:pt idx="5">
                  <c:v>1.9788051104054354</c:v>
                </c:pt>
                <c:pt idx="6">
                  <c:v>2.1686345325739684</c:v>
                </c:pt>
                <c:pt idx="7">
                  <c:v>2.5961220825852784</c:v>
                </c:pt>
                <c:pt idx="8">
                  <c:v>2.197656771687003</c:v>
                </c:pt>
                <c:pt idx="9">
                  <c:v>2.1695147304903402</c:v>
                </c:pt>
                <c:pt idx="10">
                  <c:v>2.1612137203166228</c:v>
                </c:pt>
                <c:pt idx="11">
                  <c:v>2.5686888669084516</c:v>
                </c:pt>
                <c:pt idx="12">
                  <c:v>2.1866149593931499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AF-41C7-957E-3DD15AE6578B}"/>
            </c:ext>
          </c:extLst>
        </c:ser>
        <c:ser>
          <c:idx val="0"/>
          <c:order val="2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AF-41C7-957E-3DD15AE6578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'!$I$9:$I$21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AF-41C7-957E-3DD15AE6578B}"/>
            </c:ext>
          </c:extLst>
        </c:ser>
        <c:ser>
          <c:idx val="1"/>
          <c:order val="3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AF-41C7-957E-3DD15AE657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AAF-41C7-957E-3DD15AE6578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AAF-41C7-957E-3DD15AE65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'!$L$8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AF-41C7-957E-3DD15AE657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AF-41C7-957E-3DD15AE657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AF-41C7-957E-3DD15AE657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AF-41C7-957E-3DD15AE657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AF-41C7-957E-3DD15AE657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AF-41C7-957E-3DD15AE657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AF-41C7-957E-3DD15AE657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AF-41C7-957E-3DD15AE657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AF-41C7-957E-3DD15AE657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AF-41C7-957E-3DD15AE657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AF-41C7-957E-3DD15AE657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AF-41C7-957E-3DD15AE657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AF-41C7-957E-3DD15AE6578B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'!$L$9:$L$21</c:f>
              <c:numCache>
                <c:formatCode>0.00</c:formatCode>
                <c:ptCount val="13"/>
                <c:pt idx="0">
                  <c:v>-0.30872023651594693</c:v>
                </c:pt>
                <c:pt idx="1">
                  <c:v>-0.16498568762676724</c:v>
                </c:pt>
                <c:pt idx="2">
                  <c:v>-3.0781682497694529E-2</c:v>
                </c:pt>
                <c:pt idx="3">
                  <c:v>-0.28025138683497675</c:v>
                </c:pt>
                <c:pt idx="4">
                  <c:v>-8.0237743189856214E-2</c:v>
                </c:pt>
                <c:pt idx="5">
                  <c:v>-0.14974671419064256</c:v>
                </c:pt>
                <c:pt idx="6">
                  <c:v>1.000779241124361E-2</c:v>
                </c:pt>
                <c:pt idx="7">
                  <c:v>0.20634984040662285</c:v>
                </c:pt>
                <c:pt idx="8">
                  <c:v>0.40445310740529683</c:v>
                </c:pt>
                <c:pt idx="9">
                  <c:v>0.19989896097329751</c:v>
                </c:pt>
                <c:pt idx="10">
                  <c:v>0.14622791935101631</c:v>
                </c:pt>
                <c:pt idx="11">
                  <c:v>0.32610840915774375</c:v>
                </c:pt>
                <c:pt idx="12">
                  <c:v>3.8874205192469535E-2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AAF-41C7-957E-3DD15AE6578B}"/>
            </c:ext>
          </c:extLst>
        </c:ser>
        <c:ser>
          <c:idx val="4"/>
          <c:order val="5"/>
          <c:tx>
            <c:strRef>
              <c:f>'EM evol mensu TF cat '!$M$8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'!$M$9:$M$21</c:f>
              <c:numCache>
                <c:formatCode>0.00</c:formatCode>
                <c:ptCount val="13"/>
                <c:pt idx="0">
                  <c:v>8.6026121688879797E-2</c:v>
                </c:pt>
                <c:pt idx="1">
                  <c:v>3.2322549517817212E-2</c:v>
                </c:pt>
                <c:pt idx="2">
                  <c:v>4.9419161238268394E-2</c:v>
                </c:pt>
                <c:pt idx="3">
                  <c:v>-1.3517593214329438E-2</c:v>
                </c:pt>
                <c:pt idx="4">
                  <c:v>0.32618138499847271</c:v>
                </c:pt>
                <c:pt idx="5">
                  <c:v>6.059048543007739E-2</c:v>
                </c:pt>
                <c:pt idx="6">
                  <c:v>4.369436774549218E-2</c:v>
                </c:pt>
                <c:pt idx="7">
                  <c:v>8.6097294665880231E-2</c:v>
                </c:pt>
                <c:pt idx="8">
                  <c:v>0.23941216905446394</c:v>
                </c:pt>
                <c:pt idx="9">
                  <c:v>0.25181591864426034</c:v>
                </c:pt>
                <c:pt idx="10">
                  <c:v>0.16859658489385909</c:v>
                </c:pt>
                <c:pt idx="11">
                  <c:v>0.24242737026277172</c:v>
                </c:pt>
                <c:pt idx="12">
                  <c:v>0.12683390759678659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AAF-41C7-957E-3DD15AE65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A2-4518-921A-5E7867A2885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A2-4518-921A-5E7867A28857}"/>
            </c:ext>
          </c:extLst>
        </c:ser>
        <c:ser>
          <c:idx val="5"/>
          <c:order val="1"/>
          <c:tx>
            <c:strRef>
              <c:f>'EM evol mensu TF cat 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A2-4518-921A-5E7867A28857}"/>
              </c:ext>
            </c:extLst>
          </c:dPt>
          <c:val>
            <c:numRef>
              <c:f>'EM evol mensu TF cat '!$G$31:$G$43</c:f>
              <c:numCache>
                <c:formatCode>0.00</c:formatCode>
                <c:ptCount val="13"/>
                <c:pt idx="0">
                  <c:v>1.9022445982798406</c:v>
                </c:pt>
                <c:pt idx="1">
                  <c:v>1.8830991170252456</c:v>
                </c:pt>
                <c:pt idx="2">
                  <c:v>2.1653413498836307</c:v>
                </c:pt>
                <c:pt idx="3">
                  <c:v>2.0378243201000314</c:v>
                </c:pt>
                <c:pt idx="4">
                  <c:v>1.9151056197688323</c:v>
                </c:pt>
                <c:pt idx="5">
                  <c:v>1.9788051104054354</c:v>
                </c:pt>
                <c:pt idx="6">
                  <c:v>2.1686345325739684</c:v>
                </c:pt>
                <c:pt idx="7">
                  <c:v>2.5961220825852784</c:v>
                </c:pt>
                <c:pt idx="8">
                  <c:v>2.197656771687003</c:v>
                </c:pt>
                <c:pt idx="9">
                  <c:v>2.1695147304903402</c:v>
                </c:pt>
                <c:pt idx="10">
                  <c:v>2.1612137203166228</c:v>
                </c:pt>
                <c:pt idx="11">
                  <c:v>2.5686888669084516</c:v>
                </c:pt>
                <c:pt idx="12">
                  <c:v>2.1866149593931499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A2-4518-921A-5E7867A28857}"/>
            </c:ext>
          </c:extLst>
        </c:ser>
        <c:ser>
          <c:idx val="0"/>
          <c:order val="2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A2-4518-921A-5E7867A2885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'!$I$31:$I$43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A2-4518-921A-5E7867A28857}"/>
            </c:ext>
          </c:extLst>
        </c:ser>
        <c:ser>
          <c:idx val="1"/>
          <c:order val="3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A2-4518-921A-5E7867A288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0A2-4518-921A-5E7867A2885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A2-4518-921A-5E7867A28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'!$L$30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A2-4518-921A-5E7867A288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A2-4518-921A-5E7867A288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A2-4518-921A-5E7867A288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A2-4518-921A-5E7867A288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A2-4518-921A-5E7867A288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A2-4518-921A-5E7867A288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A2-4518-921A-5E7867A288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A2-4518-921A-5E7867A288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A2-4518-921A-5E7867A288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A2-4518-921A-5E7867A288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A2-4518-921A-5E7867A288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A2-4518-921A-5E7867A288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A2-4518-921A-5E7867A28857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'!$L$31:$L$43</c:f>
              <c:numCache>
                <c:formatCode>0.00</c:formatCode>
                <c:ptCount val="13"/>
                <c:pt idx="0">
                  <c:v>-0.30872023651594693</c:v>
                </c:pt>
                <c:pt idx="1">
                  <c:v>-0.16498568762676724</c:v>
                </c:pt>
                <c:pt idx="2">
                  <c:v>-3.0781682497694529E-2</c:v>
                </c:pt>
                <c:pt idx="3">
                  <c:v>-0.28025138683497675</c:v>
                </c:pt>
                <c:pt idx="4">
                  <c:v>-8.0237743189856214E-2</c:v>
                </c:pt>
                <c:pt idx="5">
                  <c:v>-0.14974671419064256</c:v>
                </c:pt>
                <c:pt idx="6">
                  <c:v>1.000779241124361E-2</c:v>
                </c:pt>
                <c:pt idx="7">
                  <c:v>0.20634984040662285</c:v>
                </c:pt>
                <c:pt idx="8">
                  <c:v>0.40445310740529683</c:v>
                </c:pt>
                <c:pt idx="9">
                  <c:v>0.19989896097329751</c:v>
                </c:pt>
                <c:pt idx="10">
                  <c:v>0.14622791935101631</c:v>
                </c:pt>
                <c:pt idx="11">
                  <c:v>0.32610840915774375</c:v>
                </c:pt>
                <c:pt idx="12">
                  <c:v>3.8874205192469535E-2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A2-4518-921A-5E7867A28857}"/>
            </c:ext>
          </c:extLst>
        </c:ser>
        <c:ser>
          <c:idx val="4"/>
          <c:order val="5"/>
          <c:tx>
            <c:strRef>
              <c:f>'EM evol mensu TF cat '!$M$30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8.6026121688879797E-2</c:v>
                </c:pt>
                <c:pt idx="1">
                  <c:v>3.2322549517817212E-2</c:v>
                </c:pt>
                <c:pt idx="2">
                  <c:v>4.9419161238268394E-2</c:v>
                </c:pt>
                <c:pt idx="3">
                  <c:v>-1.3517593214329438E-2</c:v>
                </c:pt>
                <c:pt idx="4">
                  <c:v>0.32618138499847271</c:v>
                </c:pt>
                <c:pt idx="5">
                  <c:v>6.059048543007739E-2</c:v>
                </c:pt>
                <c:pt idx="6">
                  <c:v>4.369436774549218E-2</c:v>
                </c:pt>
                <c:pt idx="7">
                  <c:v>8.6097294665880231E-2</c:v>
                </c:pt>
                <c:pt idx="8">
                  <c:v>0.23941216905446394</c:v>
                </c:pt>
                <c:pt idx="9">
                  <c:v>0.25181591864426034</c:v>
                </c:pt>
                <c:pt idx="10">
                  <c:v>0.16859658489385909</c:v>
                </c:pt>
                <c:pt idx="11">
                  <c:v>0.24242737026277172</c:v>
                </c:pt>
                <c:pt idx="12">
                  <c:v>0.12683390759678659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A2-4518-921A-5E7867A28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D0-4FFB-93B9-F657472F894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2.4552906110283161</c:v>
                </c:pt>
                <c:pt idx="1">
                  <c:v>2.3591097698981516</c:v>
                </c:pt>
                <c:pt idx="2">
                  <c:v>2.3248919619706139</c:v>
                </c:pt>
                <c:pt idx="3">
                  <c:v>2.4152287654458422</c:v>
                </c:pt>
                <c:pt idx="4">
                  <c:v>2.1058795970953383</c:v>
                </c:pt>
                <c:pt idx="5">
                  <c:v>2.1897300855826201</c:v>
                </c:pt>
                <c:pt idx="6">
                  <c:v>2.7054282563411345</c:v>
                </c:pt>
                <c:pt idx="7">
                  <c:v>3.3449266596098592</c:v>
                </c:pt>
                <c:pt idx="8">
                  <c:v>2.3732576148683533</c:v>
                </c:pt>
                <c:pt idx="9">
                  <c:v>2.2553028646402797</c:v>
                </c:pt>
                <c:pt idx="10">
                  <c:v>2.2822129473403785</c:v>
                </c:pt>
                <c:pt idx="11">
                  <c:v>2.4495087612681048</c:v>
                </c:pt>
                <c:pt idx="12">
                  <c:v>2.4152741184538202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D0-4FFB-93B9-F657472F894A}"/>
            </c:ext>
          </c:extLst>
        </c:ser>
        <c:ser>
          <c:idx val="5"/>
          <c:order val="1"/>
          <c:tx>
            <c:strRef>
              <c:f>'EM evol mensu TF cat 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D0-4FFB-93B9-F657472F894A}"/>
              </c:ext>
            </c:extLst>
          </c:dPt>
          <c:val>
            <c:numRef>
              <c:f>'EM evol mensu TF cat '!$G$53:$G$65</c:f>
              <c:numCache>
                <c:formatCode>0.00</c:formatCode>
                <c:ptCount val="13"/>
                <c:pt idx="0">
                  <c:v>1.8884439359267735</c:v>
                </c:pt>
                <c:pt idx="1">
                  <c:v>1.9543461439257157</c:v>
                </c:pt>
                <c:pt idx="2">
                  <c:v>2.4047530634979575</c:v>
                </c:pt>
                <c:pt idx="3">
                  <c:v>2.0838247011952191</c:v>
                </c:pt>
                <c:pt idx="4">
                  <c:v>1.9248753857108949</c:v>
                </c:pt>
                <c:pt idx="5">
                  <c:v>1.9697433096668486</c:v>
                </c:pt>
                <c:pt idx="6">
                  <c:v>2.2148355493351994</c:v>
                </c:pt>
                <c:pt idx="7">
                  <c:v>2.7658452598730228</c:v>
                </c:pt>
                <c:pt idx="8">
                  <c:v>2.3052071455720258</c:v>
                </c:pt>
                <c:pt idx="9">
                  <c:v>2.2930118188308084</c:v>
                </c:pt>
                <c:pt idx="10">
                  <c:v>2.2350271608333907</c:v>
                </c:pt>
                <c:pt idx="11">
                  <c:v>2.718375799045647</c:v>
                </c:pt>
                <c:pt idx="12">
                  <c:v>2.2816385607709044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D0-4FFB-93B9-F657472F894A}"/>
            </c:ext>
          </c:extLst>
        </c:ser>
        <c:ser>
          <c:idx val="0"/>
          <c:order val="2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D0-4FFB-93B9-F657472F894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'!$I$53:$I$65</c:f>
              <c:numCache>
                <c:formatCode>0.00</c:formatCode>
                <c:ptCount val="13"/>
                <c:pt idx="0">
                  <c:v>3.0459280303030303</c:v>
                </c:pt>
                <c:pt idx="1">
                  <c:v>2.5615745079662604</c:v>
                </c:pt>
                <c:pt idx="2">
                  <c:v>2.4389859864588255</c:v>
                </c:pt>
                <c:pt idx="3">
                  <c:v>2.5931468036125378</c:v>
                </c:pt>
                <c:pt idx="4">
                  <c:v>2.4652253909843607</c:v>
                </c:pt>
                <c:pt idx="5">
                  <c:v>2.4094270781974165</c:v>
                </c:pt>
                <c:pt idx="6">
                  <c:v>2.5594205572983943</c:v>
                </c:pt>
                <c:pt idx="7">
                  <c:v>3.04468764249886</c:v>
                </c:pt>
                <c:pt idx="8">
                  <c:v>2.1439809086088033</c:v>
                </c:pt>
                <c:pt idx="9">
                  <c:v>2.1939564867042707</c:v>
                </c:pt>
                <c:pt idx="10">
                  <c:v>2.2719651012200939</c:v>
                </c:pt>
                <c:pt idx="11">
                  <c:v>2.2874622245153682</c:v>
                </c:pt>
                <c:pt idx="12">
                  <c:v>2.4676964118587734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D0-4FFB-93B9-F657472F894A}"/>
            </c:ext>
          </c:extLst>
        </c:ser>
        <c:ser>
          <c:idx val="1"/>
          <c:order val="3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D0-4FFB-93B9-F657472F89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D0-4FFB-93B9-F657472F894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2.5357270326218861</c:v>
                </c:pt>
                <c:pt idx="1">
                  <c:v>2.3779191670884248</c:v>
                </c:pt>
                <c:pt idx="2">
                  <c:v>2.280765423952491</c:v>
                </c:pt>
                <c:pt idx="3">
                  <c:v>2.3284384871510286</c:v>
                </c:pt>
                <c:pt idx="4">
                  <c:v>2.3221131369798971</c:v>
                </c:pt>
                <c:pt idx="5">
                  <c:v>2.2037364798426746</c:v>
                </c:pt>
                <c:pt idx="6">
                  <c:v>2.604031533779064</c:v>
                </c:pt>
                <c:pt idx="7">
                  <c:v>3.0982964765633265</c:v>
                </c:pt>
                <c:pt idx="8">
                  <c:v>2.7898680738786279</c:v>
                </c:pt>
                <c:pt idx="9">
                  <c:v>2.3949275362318843</c:v>
                </c:pt>
                <c:pt idx="10">
                  <c:v>2.2942457436980335</c:v>
                </c:pt>
                <c:pt idx="11">
                  <c:v>2.485259025479178</c:v>
                </c:pt>
                <c:pt idx="12">
                  <c:v>2.4542389639995332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D0-4FFB-93B9-F657472F8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'!$L$52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D0-4FFB-93B9-F657472F89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D0-4FFB-93B9-F657472F89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D0-4FFB-93B9-F657472F89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D0-4FFB-93B9-F657472F89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D0-4FFB-93B9-F657472F89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D0-4FFB-93B9-F657472F89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D0-4FFB-93B9-F657472F89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D0-4FFB-93B9-F657472F89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D0-4FFB-93B9-F657472F89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D0-4FFB-93B9-F657472F89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D0-4FFB-93B9-F657472F89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D0-4FFB-93B9-F657472F89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D0-4FFB-93B9-F657472F894A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'!$L$53:$L$65</c:f>
              <c:numCache>
                <c:formatCode>0.00</c:formatCode>
                <c:ptCount val="13"/>
                <c:pt idx="0">
                  <c:v>-0.51020099768114413</c:v>
                </c:pt>
                <c:pt idx="1">
                  <c:v>-0.18365534087783564</c:v>
                </c:pt>
                <c:pt idx="2">
                  <c:v>-0.15822056250633443</c:v>
                </c:pt>
                <c:pt idx="3">
                  <c:v>-0.26470831646150916</c:v>
                </c:pt>
                <c:pt idx="4">
                  <c:v>-0.14311225400446359</c:v>
                </c:pt>
                <c:pt idx="5">
                  <c:v>-0.2056905983547419</c:v>
                </c:pt>
                <c:pt idx="6">
                  <c:v>4.4610976480669695E-2</c:v>
                </c:pt>
                <c:pt idx="7">
                  <c:v>5.3608834064466482E-2</c:v>
                </c:pt>
                <c:pt idx="8">
                  <c:v>0.64588716526982459</c:v>
                </c:pt>
                <c:pt idx="9">
                  <c:v>0.20097104952761358</c:v>
                </c:pt>
                <c:pt idx="10">
                  <c:v>2.2280642477939594E-2</c:v>
                </c:pt>
                <c:pt idx="11">
                  <c:v>0.1977968009638098</c:v>
                </c:pt>
                <c:pt idx="12">
                  <c:v>-1.345744785924019E-2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D0-4FFB-93B9-F657472F894A}"/>
            </c:ext>
          </c:extLst>
        </c:ser>
        <c:ser>
          <c:idx val="4"/>
          <c:order val="5"/>
          <c:tx>
            <c:strRef>
              <c:f>'EM evol mensu TF cat '!$M$52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8.0436421593570007E-2</c:v>
                </c:pt>
                <c:pt idx="1">
                  <c:v>1.8809397190273192E-2</c:v>
                </c:pt>
                <c:pt idx="2">
                  <c:v>-4.4126538018122829E-2</c:v>
                </c:pt>
                <c:pt idx="3">
                  <c:v>-8.6790278294813561E-2</c:v>
                </c:pt>
                <c:pt idx="4">
                  <c:v>0.21623353988455873</c:v>
                </c:pt>
                <c:pt idx="5">
                  <c:v>1.4006394260054567E-2</c:v>
                </c:pt>
                <c:pt idx="6">
                  <c:v>-0.10139672256207044</c:v>
                </c:pt>
                <c:pt idx="7">
                  <c:v>-0.24663018304653272</c:v>
                </c:pt>
                <c:pt idx="8">
                  <c:v>0.4166104590102746</c:v>
                </c:pt>
                <c:pt idx="9">
                  <c:v>0.13962467159160452</c:v>
                </c:pt>
                <c:pt idx="10">
                  <c:v>1.2032796357654973E-2</c:v>
                </c:pt>
                <c:pt idx="11">
                  <c:v>3.5750264211073191E-2</c:v>
                </c:pt>
                <c:pt idx="12">
                  <c:v>3.8964845545713001E-2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D0-4FFB-93B9-F657472F8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D3-4605-AFFB-204D7219C1E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2.4180503208719566</c:v>
                </c:pt>
                <c:pt idx="1">
                  <c:v>2.156997578692494</c:v>
                </c:pt>
                <c:pt idx="2">
                  <c:v>2.2048192771084336</c:v>
                </c:pt>
                <c:pt idx="3">
                  <c:v>2.0455305466237941</c:v>
                </c:pt>
                <c:pt idx="4">
                  <c:v>2.0075391683354931</c:v>
                </c:pt>
                <c:pt idx="5">
                  <c:v>1.9847512038523274</c:v>
                </c:pt>
                <c:pt idx="6">
                  <c:v>2.0491893680379398</c:v>
                </c:pt>
                <c:pt idx="7">
                  <c:v>2.3111420612813371</c:v>
                </c:pt>
                <c:pt idx="8">
                  <c:v>2.1934740417273169</c:v>
                </c:pt>
                <c:pt idx="9">
                  <c:v>2.0448011751127897</c:v>
                </c:pt>
                <c:pt idx="10">
                  <c:v>2.1053338449731389</c:v>
                </c:pt>
                <c:pt idx="11">
                  <c:v>2.240995475113122</c:v>
                </c:pt>
                <c:pt idx="12">
                  <c:v>2.1513226933851644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D3-4605-AFFB-204D7219C1ED}"/>
            </c:ext>
          </c:extLst>
        </c:ser>
        <c:ser>
          <c:idx val="5"/>
          <c:order val="1"/>
          <c:tx>
            <c:strRef>
              <c:f>'EM evol mensu TF cat 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D3-4605-AFFB-204D7219C1ED}"/>
              </c:ext>
            </c:extLst>
          </c:dPt>
          <c:val>
            <c:numRef>
              <c:f>'EM evol mensu TF cat '!$G$75:$G$87</c:f>
              <c:numCache>
                <c:formatCode>0.00</c:formatCode>
                <c:ptCount val="13"/>
                <c:pt idx="0">
                  <c:v>1.9102351772109971</c:v>
                </c:pt>
                <c:pt idx="1">
                  <c:v>1.8167627281460135</c:v>
                </c:pt>
                <c:pt idx="2">
                  <c:v>1.9035728786033292</c:v>
                </c:pt>
                <c:pt idx="3">
                  <c:v>1.9509331727874775</c:v>
                </c:pt>
                <c:pt idx="4">
                  <c:v>1.8951201747997086</c:v>
                </c:pt>
                <c:pt idx="5">
                  <c:v>1.997720018239854</c:v>
                </c:pt>
                <c:pt idx="6">
                  <c:v>2.0634812286689419</c:v>
                </c:pt>
                <c:pt idx="7">
                  <c:v>2.2556131260794472</c:v>
                </c:pt>
                <c:pt idx="8">
                  <c:v>2.0073962010421922</c:v>
                </c:pt>
                <c:pt idx="9">
                  <c:v>1.9506606691031769</c:v>
                </c:pt>
                <c:pt idx="10">
                  <c:v>2.0302549713309745</c:v>
                </c:pt>
                <c:pt idx="11">
                  <c:v>2.3342264842758427</c:v>
                </c:pt>
                <c:pt idx="12">
                  <c:v>2.0270737515086279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D3-4605-AFFB-204D7219C1ED}"/>
            </c:ext>
          </c:extLst>
        </c:ser>
        <c:ser>
          <c:idx val="0"/>
          <c:order val="2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D3-4605-AFFB-204D7219C1E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'!$I$75:$I$87</c:f>
              <c:numCache>
                <c:formatCode>0.00</c:formatCode>
                <c:ptCount val="13"/>
                <c:pt idx="0">
                  <c:v>2.5154440154440154</c:v>
                </c:pt>
                <c:pt idx="1">
                  <c:v>2.2815777116919707</c:v>
                </c:pt>
                <c:pt idx="2">
                  <c:v>2.1930087051142548</c:v>
                </c:pt>
                <c:pt idx="3">
                  <c:v>2.3559378101223949</c:v>
                </c:pt>
                <c:pt idx="4">
                  <c:v>2.460375816993464</c:v>
                </c:pt>
                <c:pt idx="5">
                  <c:v>2.1475826972010177</c:v>
                </c:pt>
                <c:pt idx="6">
                  <c:v>2.1458937198067631</c:v>
                </c:pt>
                <c:pt idx="7">
                  <c:v>2.2209543568464731</c:v>
                </c:pt>
                <c:pt idx="8">
                  <c:v>2.0783111625216888</c:v>
                </c:pt>
                <c:pt idx="9">
                  <c:v>2.2074144087376601</c:v>
                </c:pt>
                <c:pt idx="10">
                  <c:v>2.1468809073724007</c:v>
                </c:pt>
                <c:pt idx="11">
                  <c:v>2.214271975379881</c:v>
                </c:pt>
                <c:pt idx="12">
                  <c:v>2.233020099749556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D3-4605-AFFB-204D7219C1ED}"/>
            </c:ext>
          </c:extLst>
        </c:ser>
        <c:ser>
          <c:idx val="1"/>
          <c:order val="3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D3-4605-AFFB-204D7219C1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0D3-4605-AFFB-204D7219C1E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2.5057291666666668</c:v>
                </c:pt>
                <c:pt idx="1">
                  <c:v>2.1584302325581395</c:v>
                </c:pt>
                <c:pt idx="2">
                  <c:v>2.374388661543068</c:v>
                </c:pt>
                <c:pt idx="3">
                  <c:v>2.0755274828652062</c:v>
                </c:pt>
                <c:pt idx="4">
                  <c:v>2.4736988588922904</c:v>
                </c:pt>
                <c:pt idx="5">
                  <c:v>2.0769230769230771</c:v>
                </c:pt>
                <c:pt idx="6">
                  <c:v>2.1081160701134189</c:v>
                </c:pt>
                <c:pt idx="7">
                  <c:v>2.5425839047275351</c:v>
                </c:pt>
                <c:pt idx="8">
                  <c:v>2.1240322081139671</c:v>
                </c:pt>
                <c:pt idx="9">
                  <c:v>2.4078617596623135</c:v>
                </c:pt>
                <c:pt idx="10">
                  <c:v>2.4931281569364501</c:v>
                </c:pt>
                <c:pt idx="11">
                  <c:v>2.7471658317954124</c:v>
                </c:pt>
                <c:pt idx="12">
                  <c:v>2.3433113659705582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D3-4605-AFFB-204D7219C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'!$L$74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D3-4605-AFFB-204D7219C1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D3-4605-AFFB-204D7219C1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D3-4605-AFFB-204D7219C1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D3-4605-AFFB-204D7219C1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D3-4605-AFFB-204D7219C1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D3-4605-AFFB-204D7219C1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D3-4605-AFFB-204D7219C1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D3-4605-AFFB-204D7219C1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D3-4605-AFFB-204D7219C1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D3-4605-AFFB-204D7219C1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D3-4605-AFFB-204D7219C1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D3-4605-AFFB-204D7219C1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D3-4605-AFFB-204D7219C1ED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'!$L$75:$L$87</c:f>
              <c:numCache>
                <c:formatCode>0.00</c:formatCode>
                <c:ptCount val="13"/>
                <c:pt idx="0">
                  <c:v>-9.7148487773486281E-3</c:v>
                </c:pt>
                <c:pt idx="1">
                  <c:v>-0.12314747913383117</c:v>
                </c:pt>
                <c:pt idx="2">
                  <c:v>0.18137995642881322</c:v>
                </c:pt>
                <c:pt idx="3">
                  <c:v>-0.28041032725718873</c:v>
                </c:pt>
                <c:pt idx="4">
                  <c:v>1.3323041898826382E-2</c:v>
                </c:pt>
                <c:pt idx="5">
                  <c:v>-7.0659620277940594E-2</c:v>
                </c:pt>
                <c:pt idx="6">
                  <c:v>-3.7777649693344184E-2</c:v>
                </c:pt>
                <c:pt idx="7">
                  <c:v>0.32162954788106202</c:v>
                </c:pt>
                <c:pt idx="8">
                  <c:v>4.5721045592278298E-2</c:v>
                </c:pt>
                <c:pt idx="9">
                  <c:v>0.20044735092465338</c:v>
                </c:pt>
                <c:pt idx="10">
                  <c:v>0.3462472495640494</c:v>
                </c:pt>
                <c:pt idx="11">
                  <c:v>0.53289385641553144</c:v>
                </c:pt>
                <c:pt idx="12">
                  <c:v>0.11029126622100227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D3-4605-AFFB-204D7219C1ED}"/>
            </c:ext>
          </c:extLst>
        </c:ser>
        <c:ser>
          <c:idx val="4"/>
          <c:order val="5"/>
          <c:tx>
            <c:strRef>
              <c:f>'EM evol mensu TF cat '!$M$74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8.7678845794710192E-2</c:v>
                </c:pt>
                <c:pt idx="1">
                  <c:v>1.4326538656455057E-3</c:v>
                </c:pt>
                <c:pt idx="2">
                  <c:v>0.16956938443463443</c:v>
                </c:pt>
                <c:pt idx="3">
                  <c:v>2.9996936241412087E-2</c:v>
                </c:pt>
                <c:pt idx="4">
                  <c:v>0.46615969055679729</c:v>
                </c:pt>
                <c:pt idx="5">
                  <c:v>9.2171873070749699E-2</c:v>
                </c:pt>
                <c:pt idx="6">
                  <c:v>5.892670207547912E-2</c:v>
                </c:pt>
                <c:pt idx="7">
                  <c:v>0.231441843446198</c:v>
                </c:pt>
                <c:pt idx="8">
                  <c:v>-6.9441833613349768E-2</c:v>
                </c:pt>
                <c:pt idx="9">
                  <c:v>0.36306058454952383</c:v>
                </c:pt>
                <c:pt idx="10">
                  <c:v>0.38779431196331116</c:v>
                </c:pt>
                <c:pt idx="11">
                  <c:v>0.50617035668229038</c:v>
                </c:pt>
                <c:pt idx="12">
                  <c:v>0.19198867258539387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D3-4605-AFFB-204D7219C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DA-4355-A4C2-32F43715F2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1322</c:v>
                </c:pt>
                <c:pt idx="1">
                  <c:v>1257</c:v>
                </c:pt>
                <c:pt idx="2">
                  <c:v>1143</c:v>
                </c:pt>
                <c:pt idx="3">
                  <c:v>711</c:v>
                </c:pt>
                <c:pt idx="4">
                  <c:v>631</c:v>
                </c:pt>
                <c:pt idx="5">
                  <c:v>507</c:v>
                </c:pt>
                <c:pt idx="6">
                  <c:v>665</c:v>
                </c:pt>
                <c:pt idx="7">
                  <c:v>490</c:v>
                </c:pt>
                <c:pt idx="8">
                  <c:v>929</c:v>
                </c:pt>
                <c:pt idx="9">
                  <c:v>655</c:v>
                </c:pt>
                <c:pt idx="10">
                  <c:v>1023</c:v>
                </c:pt>
                <c:pt idx="11">
                  <c:v>1127</c:v>
                </c:pt>
                <c:pt idx="12">
                  <c:v>10460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DA-4355-A4C2-32F43715F209}"/>
            </c:ext>
          </c:extLst>
        </c:ser>
        <c:ser>
          <c:idx val="5"/>
          <c:order val="1"/>
          <c:tx>
            <c:strRef>
              <c:f>'Viajeros entr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DA-4355-A4C2-32F43715F209}"/>
              </c:ext>
            </c:extLst>
          </c:dPt>
          <c:val>
            <c:numRef>
              <c:f>'Viajeros entr evol mensu TF'!$G$119:$G$131</c:f>
              <c:numCache>
                <c:formatCode>#,##0</c:formatCode>
                <c:ptCount val="13"/>
                <c:pt idx="0">
                  <c:v>52</c:v>
                </c:pt>
                <c:pt idx="1">
                  <c:v>71</c:v>
                </c:pt>
                <c:pt idx="2">
                  <c:v>143</c:v>
                </c:pt>
                <c:pt idx="3">
                  <c:v>84</c:v>
                </c:pt>
                <c:pt idx="4">
                  <c:v>134</c:v>
                </c:pt>
                <c:pt idx="5">
                  <c:v>131</c:v>
                </c:pt>
                <c:pt idx="6">
                  <c:v>174</c:v>
                </c:pt>
                <c:pt idx="7">
                  <c:v>250</c:v>
                </c:pt>
                <c:pt idx="8">
                  <c:v>297</c:v>
                </c:pt>
                <c:pt idx="9">
                  <c:v>599</c:v>
                </c:pt>
                <c:pt idx="10">
                  <c:v>715</c:v>
                </c:pt>
                <c:pt idx="11">
                  <c:v>686</c:v>
                </c:pt>
                <c:pt idx="12">
                  <c:v>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DA-4355-A4C2-32F43715F209}"/>
            </c:ext>
          </c:extLst>
        </c:ser>
        <c:ser>
          <c:idx val="0"/>
          <c:order val="2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DA-4355-A4C2-32F43715F2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805</c:v>
                </c:pt>
                <c:pt idx="1">
                  <c:v>857</c:v>
                </c:pt>
                <c:pt idx="2">
                  <c:v>816</c:v>
                </c:pt>
                <c:pt idx="3">
                  <c:v>609</c:v>
                </c:pt>
                <c:pt idx="4">
                  <c:v>466</c:v>
                </c:pt>
                <c:pt idx="5">
                  <c:v>513</c:v>
                </c:pt>
                <c:pt idx="6">
                  <c:v>730</c:v>
                </c:pt>
                <c:pt idx="7">
                  <c:v>825</c:v>
                </c:pt>
                <c:pt idx="8">
                  <c:v>1068</c:v>
                </c:pt>
                <c:pt idx="9">
                  <c:v>998</c:v>
                </c:pt>
                <c:pt idx="10">
                  <c:v>917</c:v>
                </c:pt>
                <c:pt idx="11">
                  <c:v>1313</c:v>
                </c:pt>
                <c:pt idx="12">
                  <c:v>9917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DA-4355-A4C2-32F43715F209}"/>
            </c:ext>
          </c:extLst>
        </c:ser>
        <c:ser>
          <c:idx val="1"/>
          <c:order val="3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DA-4355-A4C2-32F43715F2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DA-4355-A4C2-32F43715F2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1683</c:v>
                </c:pt>
                <c:pt idx="1">
                  <c:v>1254</c:v>
                </c:pt>
                <c:pt idx="2">
                  <c:v>1157</c:v>
                </c:pt>
                <c:pt idx="3">
                  <c:v>609</c:v>
                </c:pt>
                <c:pt idx="4">
                  <c:v>455</c:v>
                </c:pt>
                <c:pt idx="5">
                  <c:v>875</c:v>
                </c:pt>
                <c:pt idx="6">
                  <c:v>662</c:v>
                </c:pt>
                <c:pt idx="7">
                  <c:v>1478</c:v>
                </c:pt>
                <c:pt idx="8">
                  <c:v>508</c:v>
                </c:pt>
                <c:pt idx="9">
                  <c:v>765</c:v>
                </c:pt>
                <c:pt idx="10">
                  <c:v>1068</c:v>
                </c:pt>
                <c:pt idx="11">
                  <c:v>1132</c:v>
                </c:pt>
                <c:pt idx="12">
                  <c:v>11646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DA-4355-A4C2-32F43715F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DA-4355-A4C2-32F43715F2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DA-4355-A4C2-32F43715F2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DA-4355-A4C2-32F43715F2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DA-4355-A4C2-32F43715F2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DA-4355-A4C2-32F43715F2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DA-4355-A4C2-32F43715F2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DA-4355-A4C2-32F43715F2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DA-4355-A4C2-32F43715F2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DA-4355-A4C2-32F43715F2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DA-4355-A4C2-32F43715F2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DA-4355-A4C2-32F43715F2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DA-4355-A4C2-32F43715F2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DA-4355-A4C2-32F43715F209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TF'!$L$119:$L$131</c:f>
              <c:numCache>
                <c:formatCode>0.0%</c:formatCode>
                <c:ptCount val="13"/>
                <c:pt idx="0">
                  <c:v>1.0906832298136644</c:v>
                </c:pt>
                <c:pt idx="1">
                  <c:v>0.46324387397899658</c:v>
                </c:pt>
                <c:pt idx="2">
                  <c:v>0.41789215686274517</c:v>
                </c:pt>
                <c:pt idx="3">
                  <c:v>0</c:v>
                </c:pt>
                <c:pt idx="4">
                  <c:v>-2.3605150214592308E-2</c:v>
                </c:pt>
                <c:pt idx="5">
                  <c:v>0.7056530214424952</c:v>
                </c:pt>
                <c:pt idx="6">
                  <c:v>-9.31506849315068E-2</c:v>
                </c:pt>
                <c:pt idx="7">
                  <c:v>0.7915151515151515</c:v>
                </c:pt>
                <c:pt idx="8">
                  <c:v>-0.52434456928838946</c:v>
                </c:pt>
                <c:pt idx="9">
                  <c:v>-0.23346693386773543</c:v>
                </c:pt>
                <c:pt idx="10">
                  <c:v>0.16466739367502736</c:v>
                </c:pt>
                <c:pt idx="11">
                  <c:v>-0.1378522467631379</c:v>
                </c:pt>
                <c:pt idx="12">
                  <c:v>0.17434708077039418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DA-4355-A4C2-32F43715F209}"/>
            </c:ext>
          </c:extLst>
        </c:ser>
        <c:ser>
          <c:idx val="4"/>
          <c:order val="5"/>
          <c:tx>
            <c:strRef>
              <c:f>'Viajeros entr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TF'!$M$119:$M$131</c:f>
              <c:numCache>
                <c:formatCode>0.0%</c:formatCode>
                <c:ptCount val="13"/>
                <c:pt idx="0">
                  <c:v>0.27307110438729199</c:v>
                </c:pt>
                <c:pt idx="1">
                  <c:v>-2.3866348448687846E-3</c:v>
                </c:pt>
                <c:pt idx="2">
                  <c:v>1.2248468941382429E-2</c:v>
                </c:pt>
                <c:pt idx="3">
                  <c:v>-0.14345991561181437</c:v>
                </c:pt>
                <c:pt idx="4">
                  <c:v>-0.2789223454833597</c:v>
                </c:pt>
                <c:pt idx="5">
                  <c:v>0.72583826429980269</c:v>
                </c:pt>
                <c:pt idx="6">
                  <c:v>-4.5112781954886882E-3</c:v>
                </c:pt>
                <c:pt idx="7">
                  <c:v>2.0163265306122451</c:v>
                </c:pt>
                <c:pt idx="8">
                  <c:v>-0.4531754574811625</c:v>
                </c:pt>
                <c:pt idx="9">
                  <c:v>0.16793893129770998</c:v>
                </c:pt>
                <c:pt idx="10">
                  <c:v>4.3988269794721369E-2</c:v>
                </c:pt>
                <c:pt idx="11">
                  <c:v>4.4365572315883117E-3</c:v>
                </c:pt>
                <c:pt idx="12">
                  <c:v>0.11338432122370934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DA-4355-A4C2-32F43715F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95-4D8C-89E1-C7036DB24C3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5-4D8C-89E1-C7036DB24C35}"/>
            </c:ext>
          </c:extLst>
        </c:ser>
        <c:ser>
          <c:idx val="5"/>
          <c:order val="1"/>
          <c:tx>
            <c:strRef>
              <c:f>'EM evol mensu TF cat 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95-4D8C-89E1-C7036DB24C35}"/>
              </c:ext>
            </c:extLst>
          </c:dPt>
          <c:val>
            <c:numRef>
              <c:f>'EM evol mensu TF cat '!$G$97:$G$109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5-4D8C-89E1-C7036DB24C35}"/>
            </c:ext>
          </c:extLst>
        </c:ser>
        <c:ser>
          <c:idx val="0"/>
          <c:order val="2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95-4D8C-89E1-C7036DB24C3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95-4D8C-89E1-C7036DB24C35}"/>
            </c:ext>
          </c:extLst>
        </c:ser>
        <c:ser>
          <c:idx val="1"/>
          <c:order val="3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95-4D8C-89E1-C7036DB24C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95-4D8C-89E1-C7036DB24C3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95-4D8C-89E1-C7036DB24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'!$L$96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95-4D8C-89E1-C7036DB24C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95-4D8C-89E1-C7036DB24C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95-4D8C-89E1-C7036DB24C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95-4D8C-89E1-C7036DB24C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95-4D8C-89E1-C7036DB24C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95-4D8C-89E1-C7036DB24C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95-4D8C-89E1-C7036DB24C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95-4D8C-89E1-C7036DB24C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95-4D8C-89E1-C7036DB24C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95-4D8C-89E1-C7036DB24C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95-4D8C-89E1-C7036DB24C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95-4D8C-89E1-C7036DB24C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95-4D8C-89E1-C7036DB24C35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'!$L$97:$L$109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95-4D8C-89E1-C7036DB24C35}"/>
            </c:ext>
          </c:extLst>
        </c:ser>
        <c:ser>
          <c:idx val="4"/>
          <c:order val="5"/>
          <c:tx>
            <c:strRef>
              <c:f>'EM evol mensu TF cat '!$M$96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95-4D8C-89E1-C7036DB24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5E-4935-8FC9-59D1211AA05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0.58660000000000001</c:v>
                </c:pt>
                <c:pt idx="1">
                  <c:v>0.61280000000000001</c:v>
                </c:pt>
                <c:pt idx="2">
                  <c:v>0.57830000000000004</c:v>
                </c:pt>
                <c:pt idx="3">
                  <c:v>0.46279999999999999</c:v>
                </c:pt>
                <c:pt idx="4">
                  <c:v>0.41720000000000002</c:v>
                </c:pt>
                <c:pt idx="5">
                  <c:v>0.38740000000000002</c:v>
                </c:pt>
                <c:pt idx="6">
                  <c:v>0.50600000000000001</c:v>
                </c:pt>
                <c:pt idx="7">
                  <c:v>0.50770000000000004</c:v>
                </c:pt>
                <c:pt idx="8">
                  <c:v>0.44890000000000002</c:v>
                </c:pt>
                <c:pt idx="9">
                  <c:v>0.47789999999999999</c:v>
                </c:pt>
                <c:pt idx="10">
                  <c:v>0.58650000000000002</c:v>
                </c:pt>
                <c:pt idx="11">
                  <c:v>0.58310000000000006</c:v>
                </c:pt>
                <c:pt idx="12">
                  <c:v>0.51296533102376651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5E-4935-8FC9-59D1211AA05F}"/>
            </c:ext>
          </c:extLst>
        </c:ser>
        <c:ser>
          <c:idx val="5"/>
          <c:order val="1"/>
          <c:tx>
            <c:strRef>
              <c:f>'tasa de ocupación evol mens'!$G$7:$H$7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5E-4935-8FC9-59D1211AA05F}"/>
              </c:ext>
            </c:extLst>
          </c:dPt>
          <c:val>
            <c:numRef>
              <c:f>'tasa de ocupación evol mens'!$G$9:$G$21</c:f>
              <c:numCache>
                <c:formatCode>0.0%</c:formatCode>
                <c:ptCount val="13"/>
                <c:pt idx="0">
                  <c:v>0.17649999999999999</c:v>
                </c:pt>
                <c:pt idx="1">
                  <c:v>0.32640000000000002</c:v>
                </c:pt>
                <c:pt idx="2">
                  <c:v>0.3256</c:v>
                </c:pt>
                <c:pt idx="3">
                  <c:v>0.27410000000000001</c:v>
                </c:pt>
                <c:pt idx="4">
                  <c:v>0.32590000000000002</c:v>
                </c:pt>
                <c:pt idx="5">
                  <c:v>0.37560000000000004</c:v>
                </c:pt>
                <c:pt idx="6">
                  <c:v>0.42359999999999998</c:v>
                </c:pt>
                <c:pt idx="7">
                  <c:v>0.51919999999999999</c:v>
                </c:pt>
                <c:pt idx="8">
                  <c:v>0.48560000000000003</c:v>
                </c:pt>
                <c:pt idx="9">
                  <c:v>0.5554</c:v>
                </c:pt>
                <c:pt idx="10">
                  <c:v>0.65709999999999991</c:v>
                </c:pt>
                <c:pt idx="11">
                  <c:v>0.60489999999999999</c:v>
                </c:pt>
                <c:pt idx="12">
                  <c:v>0.43287194104141685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5E-4935-8FC9-59D1211AA05F}"/>
            </c:ext>
          </c:extLst>
        </c:ser>
        <c:ser>
          <c:idx val="0"/>
          <c:order val="2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5E-4935-8FC9-59D1211AA05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0.51840000000000008</c:v>
                </c:pt>
                <c:pt idx="1">
                  <c:v>0.60040000000000004</c:v>
                </c:pt>
                <c:pt idx="2">
                  <c:v>0.59799999999999998</c:v>
                </c:pt>
                <c:pt idx="3">
                  <c:v>0.55030000000000001</c:v>
                </c:pt>
                <c:pt idx="4">
                  <c:v>0.53539999999999999</c:v>
                </c:pt>
                <c:pt idx="5">
                  <c:v>0.49780000000000002</c:v>
                </c:pt>
                <c:pt idx="6">
                  <c:v>0.52890000000000004</c:v>
                </c:pt>
                <c:pt idx="7">
                  <c:v>0.51259999999999994</c:v>
                </c:pt>
                <c:pt idx="8">
                  <c:v>0.498</c:v>
                </c:pt>
                <c:pt idx="9">
                  <c:v>0.54949999999999999</c:v>
                </c:pt>
                <c:pt idx="10">
                  <c:v>0.65969999999999995</c:v>
                </c:pt>
                <c:pt idx="11">
                  <c:v>0.61580000000000001</c:v>
                </c:pt>
                <c:pt idx="12">
                  <c:v>0.55540181632567553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5E-4935-8FC9-59D1211AA05F}"/>
            </c:ext>
          </c:extLst>
        </c:ser>
        <c:ser>
          <c:idx val="1"/>
          <c:order val="3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5E-4935-8FC9-59D1211AA0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5E-4935-8FC9-59D1211AA05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5E-4935-8FC9-59D1211AA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5E-4935-8FC9-59D1211AA0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5E-4935-8FC9-59D1211AA0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5E-4935-8FC9-59D1211AA0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5E-4935-8FC9-59D1211AA0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5E-4935-8FC9-59D1211AA0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5E-4935-8FC9-59D1211AA0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5E-4935-8FC9-59D1211AA0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5E-4935-8FC9-59D1211AA0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5E-4935-8FC9-59D1211AA0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5E-4935-8FC9-59D1211AA0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5E-4935-8FC9-59D1211AA0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5E-4935-8FC9-59D1211AA0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5E-4935-8FC9-59D1211AA05F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mens'!$L$9:$L$21</c:f>
              <c:numCache>
                <c:formatCode>0.0%</c:formatCode>
                <c:ptCount val="13"/>
                <c:pt idx="0">
                  <c:v>0.30902777777777746</c:v>
                </c:pt>
                <c:pt idx="1">
                  <c:v>9.6269153897401427E-2</c:v>
                </c:pt>
                <c:pt idx="2">
                  <c:v>0.10250836120401363</c:v>
                </c:pt>
                <c:pt idx="3">
                  <c:v>-9.3767036162093476E-2</c:v>
                </c:pt>
                <c:pt idx="4">
                  <c:v>-0.10067239447142329</c:v>
                </c:pt>
                <c:pt idx="5">
                  <c:v>-5.5443953394937795E-2</c:v>
                </c:pt>
                <c:pt idx="6">
                  <c:v>-6.8633011911514608E-2</c:v>
                </c:pt>
                <c:pt idx="7">
                  <c:v>2.9652750682793716E-2</c:v>
                </c:pt>
                <c:pt idx="8">
                  <c:v>-2.269076305220874E-2</c:v>
                </c:pt>
                <c:pt idx="9">
                  <c:v>4.9863512283894407E-2</c:v>
                </c:pt>
                <c:pt idx="10">
                  <c:v>2.576928907078968E-2</c:v>
                </c:pt>
                <c:pt idx="11">
                  <c:v>9.0938616433906549E-3</c:v>
                </c:pt>
                <c:pt idx="12">
                  <c:v>2.5245761060727734E-2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5E-4935-8FC9-59D1211AA05F}"/>
            </c:ext>
          </c:extLst>
        </c:ser>
        <c:ser>
          <c:idx val="4"/>
          <c:order val="5"/>
          <c:tx>
            <c:strRef>
              <c:f>'tasa de ocupación evol mens'!$M$8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0.15683600409137388</c:v>
                </c:pt>
                <c:pt idx="1">
                  <c:v>7.4086161879895363E-2</c:v>
                </c:pt>
                <c:pt idx="2">
                  <c:v>0.14006570983918398</c:v>
                </c:pt>
                <c:pt idx="3">
                  <c:v>7.7571305099394916E-2</c:v>
                </c:pt>
                <c:pt idx="4">
                  <c:v>0.15412272291466911</c:v>
                </c:pt>
                <c:pt idx="5">
                  <c:v>0.21373257614868346</c:v>
                </c:pt>
                <c:pt idx="6">
                  <c:v>-2.6482213438735247E-2</c:v>
                </c:pt>
                <c:pt idx="7">
                  <c:v>3.9590309237738763E-2</c:v>
                </c:pt>
                <c:pt idx="8">
                  <c:v>8.4205836489195773E-2</c:v>
                </c:pt>
                <c:pt idx="9">
                  <c:v>0.20715630885122405</c:v>
                </c:pt>
                <c:pt idx="10">
                  <c:v>0.1537936913895992</c:v>
                </c:pt>
                <c:pt idx="11">
                  <c:v>6.5683416223632163E-2</c:v>
                </c:pt>
                <c:pt idx="12">
                  <c:v>0.11006207132338441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5E-4935-8FC9-59D1211AA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A3-4D0C-B207-98FAC699B1D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mens'!$G$75:$G$87</c:f>
              <c:numCache>
                <c:formatCode>0.0%</c:formatCode>
                <c:ptCount val="13"/>
                <c:pt idx="0">
                  <c:v>0.25840000000000002</c:v>
                </c:pt>
                <c:pt idx="1">
                  <c:v>0.37520000000000003</c:v>
                </c:pt>
                <c:pt idx="2">
                  <c:v>0.42009999999999997</c:v>
                </c:pt>
                <c:pt idx="3">
                  <c:v>0.3</c:v>
                </c:pt>
                <c:pt idx="4">
                  <c:v>0.34970000000000001</c:v>
                </c:pt>
                <c:pt idx="5">
                  <c:v>0.40560000000000002</c:v>
                </c:pt>
                <c:pt idx="6">
                  <c:v>0.40630000000000005</c:v>
                </c:pt>
                <c:pt idx="7">
                  <c:v>0.46810000000000002</c:v>
                </c:pt>
                <c:pt idx="8">
                  <c:v>0.48130000000000001</c:v>
                </c:pt>
                <c:pt idx="9">
                  <c:v>0.5413</c:v>
                </c:pt>
                <c:pt idx="10">
                  <c:v>0.67079999999999995</c:v>
                </c:pt>
                <c:pt idx="11">
                  <c:v>0.64560000000000006</c:v>
                </c:pt>
                <c:pt idx="12">
                  <c:v>0.4506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A3-4D0C-B207-98FAC699B1D1}"/>
            </c:ext>
          </c:extLst>
        </c:ser>
        <c:ser>
          <c:idx val="0"/>
          <c:order val="1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A3-4D0C-B207-98FAC699B1D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0.55909999999999993</c:v>
                </c:pt>
                <c:pt idx="1">
                  <c:v>0.62950000000000006</c:v>
                </c:pt>
                <c:pt idx="2">
                  <c:v>0.59439999999999993</c:v>
                </c:pt>
                <c:pt idx="3">
                  <c:v>0.48899999999999999</c:v>
                </c:pt>
                <c:pt idx="4">
                  <c:v>0.56640000000000001</c:v>
                </c:pt>
                <c:pt idx="5">
                  <c:v>0.51600000000000001</c:v>
                </c:pt>
                <c:pt idx="6">
                  <c:v>0.51919999999999999</c:v>
                </c:pt>
                <c:pt idx="7">
                  <c:v>0.44679999999999997</c:v>
                </c:pt>
                <c:pt idx="8">
                  <c:v>0.51990000000000003</c:v>
                </c:pt>
                <c:pt idx="9">
                  <c:v>0.58550000000000002</c:v>
                </c:pt>
                <c:pt idx="10">
                  <c:v>0.65379999999999994</c:v>
                </c:pt>
                <c:pt idx="11">
                  <c:v>0.64139999999999997</c:v>
                </c:pt>
                <c:pt idx="12">
                  <c:v>0.55989999999999995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A3-4D0C-B207-98FAC699B1D1}"/>
            </c:ext>
          </c:extLst>
        </c:ser>
        <c:ser>
          <c:idx val="1"/>
          <c:order val="2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A3-4D0C-B207-98FAC699B1D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0.67010000000000003</c:v>
                </c:pt>
                <c:pt idx="1">
                  <c:v>0.59540000000000004</c:v>
                </c:pt>
                <c:pt idx="2">
                  <c:v>0.64980000000000004</c:v>
                </c:pt>
                <c:pt idx="3">
                  <c:v>0.43590000000000001</c:v>
                </c:pt>
                <c:pt idx="4">
                  <c:v>0.48549999999999999</c:v>
                </c:pt>
                <c:pt idx="5">
                  <c:v>0.50790000000000002</c:v>
                </c:pt>
                <c:pt idx="6">
                  <c:v>0.47499999999999998</c:v>
                </c:pt>
                <c:pt idx="7">
                  <c:v>0.46520000000000006</c:v>
                </c:pt>
                <c:pt idx="8">
                  <c:v>0.4249</c:v>
                </c:pt>
                <c:pt idx="9">
                  <c:v>0.54320000000000002</c:v>
                </c:pt>
                <c:pt idx="10">
                  <c:v>0.65260000000000007</c:v>
                </c:pt>
                <c:pt idx="11">
                  <c:v>0.62020000000000008</c:v>
                </c:pt>
                <c:pt idx="12">
                  <c:v>0.54569999999999996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A3-4D0C-B207-98FAC699B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A3-4D0C-B207-98FAC699B1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A3-4D0C-B207-98FAC699B1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A3-4D0C-B207-98FAC699B1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A3-4D0C-B207-98FAC699B1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A3-4D0C-B207-98FAC699B1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A3-4D0C-B207-98FAC699B1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A3-4D0C-B207-98FAC699B1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A3-4D0C-B207-98FAC699B1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A3-4D0C-B207-98FAC699B1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A3-4D0C-B207-98FAC699B1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A3-4D0C-B207-98FAC699B1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A3-4D0C-B207-98FAC699B1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A3-4D0C-B207-98FAC699B1D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mens'!$L$75:$L$87</c:f>
              <c:numCache>
                <c:formatCode>0.0%</c:formatCode>
                <c:ptCount val="13"/>
                <c:pt idx="0">
                  <c:v>0.19853335718118426</c:v>
                </c:pt>
                <c:pt idx="1">
                  <c:v>-5.4169976171564715E-2</c:v>
                </c:pt>
                <c:pt idx="2">
                  <c:v>9.3203230148048766E-2</c:v>
                </c:pt>
                <c:pt idx="3">
                  <c:v>-0.10858895705521465</c:v>
                </c:pt>
                <c:pt idx="4">
                  <c:v>-0.1428319209039548</c:v>
                </c:pt>
                <c:pt idx="5">
                  <c:v>-1.569767441860459E-2</c:v>
                </c:pt>
                <c:pt idx="6">
                  <c:v>-8.5130970724191068E-2</c:v>
                </c:pt>
                <c:pt idx="7">
                  <c:v>4.1181736794986712E-2</c:v>
                </c:pt>
                <c:pt idx="8">
                  <c:v>-0.18272744758607429</c:v>
                </c:pt>
                <c:pt idx="9">
                  <c:v>-7.2245943637916366E-2</c:v>
                </c:pt>
                <c:pt idx="10">
                  <c:v>-1.8354236769652088E-3</c:v>
                </c:pt>
                <c:pt idx="11">
                  <c:v>-3.3052697224820515E-2</c:v>
                </c:pt>
                <c:pt idx="12">
                  <c:v>-2.8810549790708073E-2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A3-4D0C-B207-98FAC699B1D1}"/>
            </c:ext>
          </c:extLst>
        </c:ser>
        <c:ser>
          <c:idx val="4"/>
          <c:order val="4"/>
          <c:tx>
            <c:strRef>
              <c:f>'tasa de ocupación evol mens'!$M$74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0.19362308514428217</c:v>
                </c:pt>
                <c:pt idx="1">
                  <c:v>2.1094151946492889E-2</c:v>
                </c:pt>
                <c:pt idx="2">
                  <c:v>0.22074018410670693</c:v>
                </c:pt>
                <c:pt idx="3">
                  <c:v>8.2174776564051699E-2</c:v>
                </c:pt>
                <c:pt idx="4">
                  <c:v>0.16231745271726106</c:v>
                </c:pt>
                <c:pt idx="5">
                  <c:v>0.35151676423629596</c:v>
                </c:pt>
                <c:pt idx="6">
                  <c:v>-4.9049049049049165E-2</c:v>
                </c:pt>
                <c:pt idx="7">
                  <c:v>4.2815512216991758E-2</c:v>
                </c:pt>
                <c:pt idx="8">
                  <c:v>-7.227074235807851E-2</c:v>
                </c:pt>
                <c:pt idx="9">
                  <c:v>0.13711534435838391</c:v>
                </c:pt>
                <c:pt idx="10">
                  <c:v>0.17395214966720629</c:v>
                </c:pt>
                <c:pt idx="11">
                  <c:v>2.1746293245469728E-2</c:v>
                </c:pt>
                <c:pt idx="12">
                  <c:v>0.10135044685841788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5A3-4D0C-B207-98FAC699B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59-4941-9AE6-C1C9158E639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0.58660000000000001</c:v>
                </c:pt>
                <c:pt idx="1">
                  <c:v>0.61280000000000001</c:v>
                </c:pt>
                <c:pt idx="2">
                  <c:v>0.57830000000000004</c:v>
                </c:pt>
                <c:pt idx="3">
                  <c:v>0.46279999999999999</c:v>
                </c:pt>
                <c:pt idx="4">
                  <c:v>0.41720000000000002</c:v>
                </c:pt>
                <c:pt idx="5">
                  <c:v>0.38740000000000002</c:v>
                </c:pt>
                <c:pt idx="6">
                  <c:v>0.50600000000000001</c:v>
                </c:pt>
                <c:pt idx="7">
                  <c:v>0.50770000000000004</c:v>
                </c:pt>
                <c:pt idx="8">
                  <c:v>0.44890000000000002</c:v>
                </c:pt>
                <c:pt idx="9">
                  <c:v>0.47789999999999999</c:v>
                </c:pt>
                <c:pt idx="10">
                  <c:v>0.58650000000000002</c:v>
                </c:pt>
                <c:pt idx="11">
                  <c:v>0.58310000000000006</c:v>
                </c:pt>
                <c:pt idx="12">
                  <c:v>0.51296533102376651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59-4941-9AE6-C1C9158E6399}"/>
            </c:ext>
          </c:extLst>
        </c:ser>
        <c:ser>
          <c:idx val="5"/>
          <c:order val="1"/>
          <c:tx>
            <c:strRef>
              <c:f>'tasa de ocupación evol mens'!$G$29:$H$29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59-4941-9AE6-C1C9158E6399}"/>
              </c:ext>
            </c:extLst>
          </c:dPt>
          <c:val>
            <c:numRef>
              <c:f>'tasa de ocupación evol mens'!$G$31:$G$43</c:f>
              <c:numCache>
                <c:formatCode>0.0%</c:formatCode>
                <c:ptCount val="13"/>
                <c:pt idx="0">
                  <c:v>0.17649999999999999</c:v>
                </c:pt>
                <c:pt idx="1">
                  <c:v>0.32640000000000002</c:v>
                </c:pt>
                <c:pt idx="2">
                  <c:v>0.3256</c:v>
                </c:pt>
                <c:pt idx="3">
                  <c:v>0.27410000000000001</c:v>
                </c:pt>
                <c:pt idx="4">
                  <c:v>0.32590000000000002</c:v>
                </c:pt>
                <c:pt idx="5">
                  <c:v>0.37560000000000004</c:v>
                </c:pt>
                <c:pt idx="6">
                  <c:v>0.42359999999999998</c:v>
                </c:pt>
                <c:pt idx="7">
                  <c:v>0.51919999999999999</c:v>
                </c:pt>
                <c:pt idx="8">
                  <c:v>0.48560000000000003</c:v>
                </c:pt>
                <c:pt idx="9">
                  <c:v>0.5554</c:v>
                </c:pt>
                <c:pt idx="10">
                  <c:v>0.65709999999999991</c:v>
                </c:pt>
                <c:pt idx="11">
                  <c:v>0.60489999999999999</c:v>
                </c:pt>
                <c:pt idx="12">
                  <c:v>0.43287194104141685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59-4941-9AE6-C1C9158E6399}"/>
            </c:ext>
          </c:extLst>
        </c:ser>
        <c:ser>
          <c:idx val="0"/>
          <c:order val="2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59-4941-9AE6-C1C9158E639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0.51840000000000008</c:v>
                </c:pt>
                <c:pt idx="1">
                  <c:v>0.60040000000000004</c:v>
                </c:pt>
                <c:pt idx="2">
                  <c:v>0.59799999999999998</c:v>
                </c:pt>
                <c:pt idx="3">
                  <c:v>0.55030000000000001</c:v>
                </c:pt>
                <c:pt idx="4">
                  <c:v>0.53539999999999999</c:v>
                </c:pt>
                <c:pt idx="5">
                  <c:v>0.49780000000000002</c:v>
                </c:pt>
                <c:pt idx="6">
                  <c:v>0.52890000000000004</c:v>
                </c:pt>
                <c:pt idx="7">
                  <c:v>0.51259999999999994</c:v>
                </c:pt>
                <c:pt idx="8">
                  <c:v>0.498</c:v>
                </c:pt>
                <c:pt idx="9">
                  <c:v>0.54949999999999999</c:v>
                </c:pt>
                <c:pt idx="10">
                  <c:v>0.65969999999999995</c:v>
                </c:pt>
                <c:pt idx="11">
                  <c:v>0.61580000000000001</c:v>
                </c:pt>
                <c:pt idx="12">
                  <c:v>0.55540181632567553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59-4941-9AE6-C1C9158E6399}"/>
            </c:ext>
          </c:extLst>
        </c:ser>
        <c:ser>
          <c:idx val="1"/>
          <c:order val="3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59-4941-9AE6-C1C9158E63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E59-4941-9AE6-C1C9158E639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59-4941-9AE6-C1C9158E6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59-4941-9AE6-C1C9158E63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59-4941-9AE6-C1C9158E63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59-4941-9AE6-C1C9158E63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59-4941-9AE6-C1C9158E63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59-4941-9AE6-C1C9158E63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59-4941-9AE6-C1C9158E63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59-4941-9AE6-C1C9158E63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59-4941-9AE6-C1C9158E63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59-4941-9AE6-C1C9158E63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59-4941-9AE6-C1C9158E63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59-4941-9AE6-C1C9158E63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59-4941-9AE6-C1C9158E63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59-4941-9AE6-C1C9158E6399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mens'!$L$31:$L$43</c:f>
              <c:numCache>
                <c:formatCode>0.0%</c:formatCode>
                <c:ptCount val="13"/>
                <c:pt idx="0">
                  <c:v>0.30902777777777746</c:v>
                </c:pt>
                <c:pt idx="1">
                  <c:v>9.6269153897401427E-2</c:v>
                </c:pt>
                <c:pt idx="2">
                  <c:v>0.10250836120401363</c:v>
                </c:pt>
                <c:pt idx="3">
                  <c:v>-9.3767036162093476E-2</c:v>
                </c:pt>
                <c:pt idx="4">
                  <c:v>-0.10067239447142329</c:v>
                </c:pt>
                <c:pt idx="5">
                  <c:v>-5.5443953394937795E-2</c:v>
                </c:pt>
                <c:pt idx="6">
                  <c:v>-6.8633011911514608E-2</c:v>
                </c:pt>
                <c:pt idx="7">
                  <c:v>2.9652750682793716E-2</c:v>
                </c:pt>
                <c:pt idx="8">
                  <c:v>-2.269076305220874E-2</c:v>
                </c:pt>
                <c:pt idx="9">
                  <c:v>4.9863512283894407E-2</c:v>
                </c:pt>
                <c:pt idx="10">
                  <c:v>2.576928907078968E-2</c:v>
                </c:pt>
                <c:pt idx="11">
                  <c:v>9.0938616433906549E-3</c:v>
                </c:pt>
                <c:pt idx="12">
                  <c:v>2.5245761060727734E-2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E59-4941-9AE6-C1C9158E6399}"/>
            </c:ext>
          </c:extLst>
        </c:ser>
        <c:ser>
          <c:idx val="4"/>
          <c:order val="5"/>
          <c:tx>
            <c:strRef>
              <c:f>'tasa de ocupación evol mens'!$M$30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0.15683600409137388</c:v>
                </c:pt>
                <c:pt idx="1">
                  <c:v>7.4086161879895363E-2</c:v>
                </c:pt>
                <c:pt idx="2">
                  <c:v>0.14006570983918398</c:v>
                </c:pt>
                <c:pt idx="3">
                  <c:v>7.7571305099394916E-2</c:v>
                </c:pt>
                <c:pt idx="4">
                  <c:v>0.15412272291466911</c:v>
                </c:pt>
                <c:pt idx="5">
                  <c:v>0.21373257614868346</c:v>
                </c:pt>
                <c:pt idx="6">
                  <c:v>-2.6482213438735247E-2</c:v>
                </c:pt>
                <c:pt idx="7">
                  <c:v>3.9590309237738763E-2</c:v>
                </c:pt>
                <c:pt idx="8">
                  <c:v>8.4205836489195773E-2</c:v>
                </c:pt>
                <c:pt idx="9">
                  <c:v>0.20715630885122405</c:v>
                </c:pt>
                <c:pt idx="10">
                  <c:v>0.1537936913895992</c:v>
                </c:pt>
                <c:pt idx="11">
                  <c:v>6.5683416223632163E-2</c:v>
                </c:pt>
                <c:pt idx="12">
                  <c:v>0.11006207132338441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E59-4941-9AE6-C1C9158E6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B0-4748-8CE9-4623FDE6C1D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0.61130000000000007</c:v>
                </c:pt>
                <c:pt idx="1">
                  <c:v>0.64180000000000004</c:v>
                </c:pt>
                <c:pt idx="2">
                  <c:v>0.62340000000000007</c:v>
                </c:pt>
                <c:pt idx="3">
                  <c:v>0.51950000000000007</c:v>
                </c:pt>
                <c:pt idx="4">
                  <c:v>0.41670000000000001</c:v>
                </c:pt>
                <c:pt idx="5">
                  <c:v>0.39829999999999999</c:v>
                </c:pt>
                <c:pt idx="6">
                  <c:v>0.51170000000000004</c:v>
                </c:pt>
                <c:pt idx="7">
                  <c:v>0.56630000000000003</c:v>
                </c:pt>
                <c:pt idx="8">
                  <c:v>0.44030000000000002</c:v>
                </c:pt>
                <c:pt idx="9">
                  <c:v>0.47799999999999998</c:v>
                </c:pt>
                <c:pt idx="10">
                  <c:v>0.61539999999999995</c:v>
                </c:pt>
                <c:pt idx="11">
                  <c:v>0.56040000000000001</c:v>
                </c:pt>
                <c:pt idx="12">
                  <c:v>0.53115642802858176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B0-4748-8CE9-4623FDE6C1DA}"/>
            </c:ext>
          </c:extLst>
        </c:ser>
        <c:ser>
          <c:idx val="5"/>
          <c:order val="1"/>
          <c:tx>
            <c:strRef>
              <c:f>'tasa de ocupación evol mens'!$G$51:$H$51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B0-4748-8CE9-4623FDE6C1DA}"/>
              </c:ext>
            </c:extLst>
          </c:dPt>
          <c:val>
            <c:numRef>
              <c:f>'tasa de ocupación evol mens'!$G$53:$G$65</c:f>
              <c:numCache>
                <c:formatCode>0.0%</c:formatCode>
                <c:ptCount val="13"/>
                <c:pt idx="0">
                  <c:v>0.11359999999999999</c:v>
                </c:pt>
                <c:pt idx="1">
                  <c:v>0.2888</c:v>
                </c:pt>
                <c:pt idx="2">
                  <c:v>0.28000000000000003</c:v>
                </c:pt>
                <c:pt idx="3">
                  <c:v>0.26289999999999997</c:v>
                </c:pt>
                <c:pt idx="4">
                  <c:v>0.31559999999999999</c:v>
                </c:pt>
                <c:pt idx="5">
                  <c:v>0.36249999999999999</c:v>
                </c:pt>
                <c:pt idx="6">
                  <c:v>0.43099999999999999</c:v>
                </c:pt>
                <c:pt idx="7">
                  <c:v>0.54330000000000001</c:v>
                </c:pt>
                <c:pt idx="8">
                  <c:v>0.48770000000000002</c:v>
                </c:pt>
                <c:pt idx="9">
                  <c:v>0.56240000000000001</c:v>
                </c:pt>
                <c:pt idx="10">
                  <c:v>0.65029999999999999</c:v>
                </c:pt>
                <c:pt idx="11">
                  <c:v>0.58460000000000001</c:v>
                </c:pt>
                <c:pt idx="12">
                  <c:v>0.42406401375024599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B0-4748-8CE9-4623FDE6C1DA}"/>
            </c:ext>
          </c:extLst>
        </c:ser>
        <c:ser>
          <c:idx val="0"/>
          <c:order val="2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B0-4748-8CE9-4623FDE6C1D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0.49819999999999998</c:v>
                </c:pt>
                <c:pt idx="1">
                  <c:v>0.58590000000000009</c:v>
                </c:pt>
                <c:pt idx="2">
                  <c:v>0.59989999999999999</c:v>
                </c:pt>
                <c:pt idx="3">
                  <c:v>0.58599999999999997</c:v>
                </c:pt>
                <c:pt idx="4">
                  <c:v>0.51639999999999997</c:v>
                </c:pt>
                <c:pt idx="5">
                  <c:v>0.48649999999999999</c:v>
                </c:pt>
                <c:pt idx="6">
                  <c:v>0.53449999999999998</c:v>
                </c:pt>
                <c:pt idx="7">
                  <c:v>0.55869999999999997</c:v>
                </c:pt>
                <c:pt idx="8">
                  <c:v>0.48299999999999998</c:v>
                </c:pt>
                <c:pt idx="9">
                  <c:v>0.52469999999999994</c:v>
                </c:pt>
                <c:pt idx="10">
                  <c:v>0.66370000000000007</c:v>
                </c:pt>
                <c:pt idx="11">
                  <c:v>0.59799999999999998</c:v>
                </c:pt>
                <c:pt idx="12">
                  <c:v>0.55261090702655957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B0-4748-8CE9-4623FDE6C1DA}"/>
            </c:ext>
          </c:extLst>
        </c:ser>
        <c:ser>
          <c:idx val="1"/>
          <c:order val="3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B0-4748-8CE9-4623FDE6C1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FB0-4748-8CE9-4623FDE6C1D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0.6845</c:v>
                </c:pt>
                <c:pt idx="1">
                  <c:v>0.70169999999999999</c:v>
                </c:pt>
                <c:pt idx="2">
                  <c:v>0.66610000000000003</c:v>
                </c:pt>
                <c:pt idx="3">
                  <c:v>0.54310000000000003</c:v>
                </c:pt>
                <c:pt idx="4">
                  <c:v>0.47859999999999997</c:v>
                </c:pt>
                <c:pt idx="5">
                  <c:v>0.44630000000000003</c:v>
                </c:pt>
                <c:pt idx="6">
                  <c:v>0.50290000000000001</c:v>
                </c:pt>
                <c:pt idx="7">
                  <c:v>0.56430000000000002</c:v>
                </c:pt>
                <c:pt idx="8">
                  <c:v>0.52639999999999998</c:v>
                </c:pt>
                <c:pt idx="9">
                  <c:v>0.59870000000000001</c:v>
                </c:pt>
                <c:pt idx="10">
                  <c:v>0.69230000000000003</c:v>
                </c:pt>
                <c:pt idx="11">
                  <c:v>0.62219999999999998</c:v>
                </c:pt>
                <c:pt idx="12">
                  <c:v>0.58497896924763915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B0-4748-8CE9-4623FDE6C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B0-4748-8CE9-4623FDE6C1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B0-4748-8CE9-4623FDE6C1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B0-4748-8CE9-4623FDE6C1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B0-4748-8CE9-4623FDE6C1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B0-4748-8CE9-4623FDE6C1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B0-4748-8CE9-4623FDE6C1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B0-4748-8CE9-4623FDE6C1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B0-4748-8CE9-4623FDE6C1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B0-4748-8CE9-4623FDE6C1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B0-4748-8CE9-4623FDE6C1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B0-4748-8CE9-4623FDE6C1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B0-4748-8CE9-4623FDE6C1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B0-4748-8CE9-4623FDE6C1DA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mens'!$L$53:$L$65</c:f>
              <c:numCache>
                <c:formatCode>0.0%</c:formatCode>
                <c:ptCount val="13"/>
                <c:pt idx="0">
                  <c:v>0.37394620634283426</c:v>
                </c:pt>
                <c:pt idx="1">
                  <c:v>0.19764464925755232</c:v>
                </c:pt>
                <c:pt idx="2">
                  <c:v>0.11035172528754789</c:v>
                </c:pt>
                <c:pt idx="3">
                  <c:v>-7.3208191126279742E-2</c:v>
                </c:pt>
                <c:pt idx="4">
                  <c:v>-7.3199070487993789E-2</c:v>
                </c:pt>
                <c:pt idx="5">
                  <c:v>-8.2631038026721448E-2</c:v>
                </c:pt>
                <c:pt idx="6">
                  <c:v>-5.9120673526660394E-2</c:v>
                </c:pt>
                <c:pt idx="7">
                  <c:v>1.002326830141409E-2</c:v>
                </c:pt>
                <c:pt idx="8">
                  <c:v>8.9855072463768115E-2</c:v>
                </c:pt>
                <c:pt idx="9">
                  <c:v>0.1410329712216507</c:v>
                </c:pt>
                <c:pt idx="10">
                  <c:v>4.309175832454426E-2</c:v>
                </c:pt>
                <c:pt idx="11">
                  <c:v>4.0468227424749204E-2</c:v>
                </c:pt>
                <c:pt idx="12">
                  <c:v>5.8572970257215529E-2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FB0-4748-8CE9-4623FDE6C1DA}"/>
            </c:ext>
          </c:extLst>
        </c:ser>
        <c:ser>
          <c:idx val="4"/>
          <c:order val="5"/>
          <c:tx>
            <c:strRef>
              <c:f>'tasa de ocupación evol mens'!$M$52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0.11974480615082594</c:v>
                </c:pt>
                <c:pt idx="1">
                  <c:v>9.3331255842941552E-2</c:v>
                </c:pt>
                <c:pt idx="2">
                  <c:v>6.849534809111324E-2</c:v>
                </c:pt>
                <c:pt idx="3">
                  <c:v>4.5428296438883464E-2</c:v>
                </c:pt>
                <c:pt idx="4">
                  <c:v>0.14854811615070784</c:v>
                </c:pt>
                <c:pt idx="5">
                  <c:v>0.12051217675119275</c:v>
                </c:pt>
                <c:pt idx="6">
                  <c:v>-1.7197576705100692E-2</c:v>
                </c:pt>
                <c:pt idx="7">
                  <c:v>-3.5316969803991238E-3</c:v>
                </c:pt>
                <c:pt idx="8">
                  <c:v>0.19554848966613658</c:v>
                </c:pt>
                <c:pt idx="9">
                  <c:v>0.25251046025104618</c:v>
                </c:pt>
                <c:pt idx="10">
                  <c:v>0.12495937601559981</c:v>
                </c:pt>
                <c:pt idx="11">
                  <c:v>0.11027837259100637</c:v>
                </c:pt>
                <c:pt idx="12">
                  <c:v>0.10133086672568936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B0-4748-8CE9-4623FDE6C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65021</c:v>
                </c:pt>
                <c:pt idx="1">
                  <c:v>10079</c:v>
                </c:pt>
                <c:pt idx="2">
                  <c:v>59786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6C-4438-B83B-AC6122928362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80309</c:v>
                </c:pt>
                <c:pt idx="1">
                  <c:v>22004</c:v>
                </c:pt>
                <c:pt idx="2">
                  <c:v>44117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6C-4438-B83B-AC6122928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E6C-4438-B83B-AC612292836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E6C-4438-B83B-AC612292836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E6C-4438-B83B-AC612292836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6C-4438-B83B-AC6122928362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6C-4438-B83B-AC6122928362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6C-4438-B83B-AC6122928362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6C-4438-B83B-AC6122928362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6C-4438-B83B-AC612292836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6C-4438-B83B-AC612292836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0.54844635662091101</c:v>
                </c:pt>
                <c:pt idx="1">
                  <c:v>0.15026975346581983</c:v>
                </c:pt>
                <c:pt idx="2">
                  <c:v>0.30128388991326915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6C-4438-B83B-AC6122928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23/22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6C-4438-B83B-AC612292836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6C-4438-B83B-AC612292836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6C-4438-B83B-AC612292836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6C-4438-B83B-AC612292836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6C-4438-B83B-AC612292836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6C-4438-B83B-AC6122928362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6C-4438-B83B-AC6122928362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6C-4438-B83B-AC6122928362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6C-4438-B83B-AC6122928362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6C-4438-B83B-AC6122928362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6C-4438-B83B-AC612292836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6C-4438-B83B-AC612292836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0.23512403684963323</c:v>
                </c:pt>
                <c:pt idx="1">
                  <c:v>1.1831530905843834</c:v>
                </c:pt>
                <c:pt idx="2">
                  <c:v>-0.26208476900946709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6C-4438-B83B-AC61229283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88489368998628"/>
          <c:y val="0.25526061403707823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03B-4377-A6C8-9F895A52CE8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03B-4377-A6C8-9F895A52CE8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03B-4377-A6C8-9F895A52CE8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03B-4377-A6C8-9F895A52CE8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03B-4377-A6C8-9F895A52CE8D}"/>
              </c:ext>
            </c:extLst>
          </c:dPt>
          <c:dLbls>
            <c:dLbl>
              <c:idx val="0"/>
              <c:layout>
                <c:manualLayout>
                  <c:x val="-5.7157578875171471E-2"/>
                  <c:y val="-8.541635465595626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3B-4377-A6C8-9F895A52CE8D}"/>
                </c:ext>
              </c:extLst>
            </c:dLbl>
            <c:dLbl>
              <c:idx val="1"/>
              <c:layout>
                <c:manualLayout>
                  <c:x val="-9.7079102144654747E-2"/>
                  <c:y val="-0.152956197478197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3B-4377-A6C8-9F895A52CE8D}"/>
                </c:ext>
              </c:extLst>
            </c:dLbl>
            <c:dLbl>
              <c:idx val="2"/>
              <c:layout>
                <c:manualLayout>
                  <c:x val="-6.2359739368998628E-2"/>
                  <c:y val="-9.517408306670599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3B-4377-A6C8-9F895A52CE8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3B-4377-A6C8-9F895A52CE8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3B-4377-A6C8-9F895A52CE8D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3B-4377-A6C8-9F895A52CE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80309</c:v>
                </c:pt>
                <c:pt idx="1">
                  <c:v>22004</c:v>
                </c:pt>
                <c:pt idx="2">
                  <c:v>44117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03B-4377-A6C8-9F895A52C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C7-41B0-9472-BD040FD1F59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C7-41B0-9472-BD040FD1F59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C7-41B0-9472-BD040FD1F59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C7-41B0-9472-BD040FD1F59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C7-41B0-9472-BD040FD1F59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C7-41B0-9472-BD040FD1F59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C7-41B0-9472-BD040FD1F59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C7-41B0-9472-BD040FD1F59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C7-41B0-9472-BD040FD1F59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C7-41B0-9472-BD040FD1F5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6C7-41B0-9472-BD040FD1F59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C7-41B0-9472-BD040FD1F59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C7-41B0-9472-BD040FD1F59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C7-41B0-9472-BD040FD1F59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C7-41B0-9472-BD040FD1F5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6C7-41B0-9472-BD040FD1F59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6C7-41B0-9472-BD040FD1F59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C7-41B0-9472-BD040FD1F59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C7-41B0-9472-BD040FD1F59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C7-41B0-9472-BD040FD1F59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C7-41B0-9472-BD040FD1F59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C7-41B0-9472-BD040FD1F59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C7-41B0-9472-BD040FD1F59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C7-41B0-9472-BD040FD1F59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C7-41B0-9472-BD040FD1F59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C7-41B0-9472-BD040FD1F59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C7-41B0-9472-BD040FD1F59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C7-41B0-9472-BD040FD1F59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C7-41B0-9472-BD040FD1F59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C7-41B0-9472-BD040FD1F59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C7-41B0-9472-BD040FD1F59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6C7-41B0-9472-BD040FD1F59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6C7-41B0-9472-BD040FD1F59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6C7-41B0-9472-BD040FD1F59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6C7-41B0-9472-BD040FD1F5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6C7-41B0-9472-BD040FD1F5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6C7-41B0-9472-BD040FD1F5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6C7-41B0-9472-BD040FD1F5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6C7-41B0-9472-BD040FD1F5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6C7-41B0-9472-BD040FD1F5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6C7-41B0-9472-BD040FD1F5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6C7-41B0-9472-BD040FD1F59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6C7-41B0-9472-BD040FD1F59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6C7-41B0-9472-BD040FD1F59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6C7-41B0-9472-BD040FD1F59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6C7-41B0-9472-BD040FD1F59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6C7-41B0-9472-BD040FD1F59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6C7-41B0-9472-BD040FD1F59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6C7-41B0-9472-BD040FD1F59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6C7-41B0-9472-BD040FD1F59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6C7-41B0-9472-BD040FD1F59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6C7-41B0-9472-BD040FD1F59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6C7-41B0-9472-BD040FD1F59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6C7-41B0-9472-BD040FD1F59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6C7-41B0-9472-BD040FD1F59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6C7-41B0-9472-BD040FD1F59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6C7-41B0-9472-BD040FD1F59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6C7-41B0-9472-BD040FD1F59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6C7-41B0-9472-BD040FD1F59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6C7-41B0-9472-BD040FD1F59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6C7-41B0-9472-BD040FD1F59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6C7-41B0-9472-BD040FD1F59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6C7-41B0-9472-BD040FD1F59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6C7-41B0-9472-BD040FD1F59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6C7-41B0-9472-BD040FD1F59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6C7-41B0-9472-BD040FD1F59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6C7-41B0-9472-BD040FD1F59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6C7-41B0-9472-BD040FD1F59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6C7-41B0-9472-BD040FD1F59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6C7-41B0-9472-BD040FD1F59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6C7-41B0-9472-BD040FD1F59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6C7-41B0-9472-BD040FD1F59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6C7-41B0-9472-BD040FD1F59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6C7-41B0-9472-BD040FD1F59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6C7-41B0-9472-BD040FD1F59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6C7-41B0-9472-BD040FD1F59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6C7-41B0-9472-BD040FD1F59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6C7-41B0-9472-BD040FD1F59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6C7-41B0-9472-BD040FD1F59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6C7-41B0-9472-BD040FD1F59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6C7-41B0-9472-BD040FD1F59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6C7-41B0-9472-BD040FD1F59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6C7-41B0-9472-BD040FD1F59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6C7-41B0-9472-BD040FD1F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catego'!$O$5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catego'!$O$5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058-4B29-801F-85CFD435BE1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058-4B29-801F-85CFD435BE18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58-4B29-801F-85CFD435BE18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58-4B29-801F-85CFD435BE1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catego'!$B$8:$B$9,'distribución españoles x catego'!$B$11:$B$12)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catego'!$O$8:$O$9,'distribución españoles x catego'!$O$11:$O$12)</c:f>
              <c:numCache>
                <c:formatCode>#,##0</c:formatCode>
                <c:ptCount val="2"/>
                <c:pt idx="0">
                  <c:v>31283</c:v>
                </c:pt>
                <c:pt idx="1">
                  <c:v>49026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58-4B29-801F-85CFD435B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F2-4602-A733-4FEDBD63DE7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F2-4602-A733-4FEDBD63DE7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F2-4602-A733-4FEDBD63DE7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F2-4602-A733-4FEDBD63DE7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F2-4602-A733-4FEDBD63DE7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F2-4602-A733-4FEDBD63DE7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F2-4602-A733-4FEDBD63DE7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F2-4602-A733-4FEDBD63DE7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F2-4602-A733-4FEDBD63DE7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F2-4602-A733-4FEDBD63DE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CF2-4602-A733-4FEDBD63DE7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F2-4602-A733-4FEDBD63DE7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F2-4602-A733-4FEDBD63DE7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F2-4602-A733-4FEDBD63DE7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F2-4602-A733-4FEDBD63DE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CF2-4602-A733-4FEDBD63DE7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CF2-4602-A733-4FEDBD63DE7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F2-4602-A733-4FEDBD63DE7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F2-4602-A733-4FEDBD63DE7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F2-4602-A733-4FEDBD63DE7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F2-4602-A733-4FEDBD63DE7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F2-4602-A733-4FEDBD63DE7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F2-4602-A733-4FEDBD63DE7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F2-4602-A733-4FEDBD63DE7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F2-4602-A733-4FEDBD63DE7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F2-4602-A733-4FEDBD63DE7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F2-4602-A733-4FEDBD63DE7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F2-4602-A733-4FEDBD63DE7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F2-4602-A733-4FEDBD63DE7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F2-4602-A733-4FEDBD63DE7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F2-4602-A733-4FEDBD63DE7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F2-4602-A733-4FEDBD63DE7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F2-4602-A733-4FEDBD63DE7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CF2-4602-A733-4FEDBD63DE7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CF2-4602-A733-4FEDBD63DE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CF2-4602-A733-4FEDBD63DE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CF2-4602-A733-4FEDBD63DE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CF2-4602-A733-4FEDBD63DE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CF2-4602-A733-4FEDBD63DE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CF2-4602-A733-4FEDBD63DE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CF2-4602-A733-4FEDBD63DE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CF2-4602-A733-4FEDBD63DE7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CF2-4602-A733-4FEDBD63DE7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CF2-4602-A733-4FEDBD63DE7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CF2-4602-A733-4FEDBD63DE7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CF2-4602-A733-4FEDBD63DE7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CF2-4602-A733-4FEDBD63DE7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CF2-4602-A733-4FEDBD63DE7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CF2-4602-A733-4FEDBD63DE7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CF2-4602-A733-4FEDBD63DE7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F2-4602-A733-4FEDBD63DE7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F2-4602-A733-4FEDBD63DE7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F2-4602-A733-4FEDBD63DE7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F2-4602-A733-4FEDBD63DE7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F2-4602-A733-4FEDBD63DE7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CF2-4602-A733-4FEDBD63DE7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F2-4602-A733-4FEDBD63DE7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CF2-4602-A733-4FEDBD63DE7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CF2-4602-A733-4FEDBD63DE7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CF2-4602-A733-4FEDBD63DE7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CF2-4602-A733-4FEDBD63DE7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CF2-4602-A733-4FEDBD63DE7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CF2-4602-A733-4FEDBD63DE7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CF2-4602-A733-4FEDBD63DE7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CF2-4602-A733-4FEDBD63DE7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CF2-4602-A733-4FEDBD63DE7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CF2-4602-A733-4FEDBD63DE7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CF2-4602-A733-4FEDBD63DE7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CF2-4602-A733-4FEDBD63DE7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CF2-4602-A733-4FEDBD63DE7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CF2-4602-A733-4FEDBD63DE7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CF2-4602-A733-4FEDBD63DE7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CF2-4602-A733-4FEDBD63DE7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CF2-4602-A733-4FEDBD63DE7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CF2-4602-A733-4FEDBD63DE7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CF2-4602-A733-4FEDBD63DE7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CF2-4602-A733-4FEDBD63DE7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CF2-4602-A733-4FEDBD63DE7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CF2-4602-A733-4FEDBD63DE7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CF2-4602-A733-4FEDBD63DE7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CF2-4602-A733-4FEDBD63DE7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CF2-4602-A733-4FEDBD63DE7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CF2-4602-A733-4FEDBD63DE7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CF2-4602-A733-4FEDBD63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A0-457A-97C6-A8CF6D1172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1521</c:v>
                </c:pt>
                <c:pt idx="1">
                  <c:v>1118</c:v>
                </c:pt>
                <c:pt idx="2">
                  <c:v>1239</c:v>
                </c:pt>
                <c:pt idx="3">
                  <c:v>820</c:v>
                </c:pt>
                <c:pt idx="4">
                  <c:v>395</c:v>
                </c:pt>
                <c:pt idx="5">
                  <c:v>314</c:v>
                </c:pt>
                <c:pt idx="6">
                  <c:v>351</c:v>
                </c:pt>
                <c:pt idx="7">
                  <c:v>362</c:v>
                </c:pt>
                <c:pt idx="8">
                  <c:v>374</c:v>
                </c:pt>
                <c:pt idx="9">
                  <c:v>772</c:v>
                </c:pt>
                <c:pt idx="10">
                  <c:v>1065</c:v>
                </c:pt>
                <c:pt idx="11">
                  <c:v>1219</c:v>
                </c:pt>
                <c:pt idx="12">
                  <c:v>9550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A0-457A-97C6-A8CF6D1172B8}"/>
            </c:ext>
          </c:extLst>
        </c:ser>
        <c:ser>
          <c:idx val="5"/>
          <c:order val="2"/>
          <c:tx>
            <c:strRef>
              <c:f>'Viajeros entr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A0-457A-97C6-A8CF6D1172B8}"/>
              </c:ext>
            </c:extLst>
          </c:dPt>
          <c:val>
            <c:numRef>
              <c:f>'Viajeros entr evol mensu TF'!$G$141:$G$153</c:f>
              <c:numCache>
                <c:formatCode>#,##0</c:formatCode>
                <c:ptCount val="13"/>
                <c:pt idx="0">
                  <c:v>234</c:v>
                </c:pt>
                <c:pt idx="1">
                  <c:v>336</c:v>
                </c:pt>
                <c:pt idx="2">
                  <c:v>488</c:v>
                </c:pt>
                <c:pt idx="3">
                  <c:v>331</c:v>
                </c:pt>
                <c:pt idx="4">
                  <c:v>354</c:v>
                </c:pt>
                <c:pt idx="5">
                  <c:v>380</c:v>
                </c:pt>
                <c:pt idx="6">
                  <c:v>460</c:v>
                </c:pt>
                <c:pt idx="7">
                  <c:v>399</c:v>
                </c:pt>
                <c:pt idx="8">
                  <c:v>487</c:v>
                </c:pt>
                <c:pt idx="9">
                  <c:v>957</c:v>
                </c:pt>
                <c:pt idx="10">
                  <c:v>1541</c:v>
                </c:pt>
                <c:pt idx="11">
                  <c:v>1347</c:v>
                </c:pt>
                <c:pt idx="12">
                  <c:v>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A0-457A-97C6-A8CF6D1172B8}"/>
            </c:ext>
          </c:extLst>
        </c:ser>
        <c:ser>
          <c:idx val="0"/>
          <c:order val="3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A0-457A-97C6-A8CF6D1172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951</c:v>
                </c:pt>
                <c:pt idx="1">
                  <c:v>938</c:v>
                </c:pt>
                <c:pt idx="2">
                  <c:v>1100</c:v>
                </c:pt>
                <c:pt idx="3">
                  <c:v>852</c:v>
                </c:pt>
                <c:pt idx="4">
                  <c:v>480</c:v>
                </c:pt>
                <c:pt idx="5">
                  <c:v>330</c:v>
                </c:pt>
                <c:pt idx="6">
                  <c:v>456</c:v>
                </c:pt>
                <c:pt idx="7">
                  <c:v>554</c:v>
                </c:pt>
                <c:pt idx="8">
                  <c:v>710</c:v>
                </c:pt>
                <c:pt idx="9">
                  <c:v>1127</c:v>
                </c:pt>
                <c:pt idx="10">
                  <c:v>1713</c:v>
                </c:pt>
                <c:pt idx="11">
                  <c:v>2050</c:v>
                </c:pt>
                <c:pt idx="12">
                  <c:v>11261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A0-457A-97C6-A8CF6D1172B8}"/>
            </c:ext>
          </c:extLst>
        </c:ser>
        <c:ser>
          <c:idx val="1"/>
          <c:order val="4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A0-457A-97C6-A8CF6D1172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BA0-457A-97C6-A8CF6D1172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2175</c:v>
                </c:pt>
                <c:pt idx="1">
                  <c:v>1580</c:v>
                </c:pt>
                <c:pt idx="2">
                  <c:v>1761</c:v>
                </c:pt>
                <c:pt idx="3">
                  <c:v>1142</c:v>
                </c:pt>
                <c:pt idx="4">
                  <c:v>474</c:v>
                </c:pt>
                <c:pt idx="5">
                  <c:v>472</c:v>
                </c:pt>
                <c:pt idx="6">
                  <c:v>509</c:v>
                </c:pt>
                <c:pt idx="7">
                  <c:v>557</c:v>
                </c:pt>
                <c:pt idx="8">
                  <c:v>556</c:v>
                </c:pt>
                <c:pt idx="9">
                  <c:v>849</c:v>
                </c:pt>
                <c:pt idx="10">
                  <c:v>1379</c:v>
                </c:pt>
                <c:pt idx="11">
                  <c:v>1862</c:v>
                </c:pt>
                <c:pt idx="1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A0-457A-97C6-A8CF6D117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TF'!$E$139:$F$139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DBA0-457A-97C6-A8CF6D1172B8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TF'!$E$141:$E$152,'Viajeros entr evol mensu TF'!$E$153)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1281</c:v>
                      </c:pt>
                      <c:pt idx="1">
                        <c:v>1141</c:v>
                      </c:pt>
                      <c:pt idx="2">
                        <c:v>472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</c:v>
                      </c:pt>
                      <c:pt idx="8">
                        <c:v>122</c:v>
                      </c:pt>
                      <c:pt idx="9">
                        <c:v>152</c:v>
                      </c:pt>
                      <c:pt idx="10">
                        <c:v>295</c:v>
                      </c:pt>
                      <c:pt idx="11">
                        <c:v>244</c:v>
                      </c:pt>
                      <c:pt idx="12">
                        <c:v>4053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DBA0-457A-97C6-A8CF6D1172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A0-457A-97C6-A8CF6D1172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A0-457A-97C6-A8CF6D1172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A0-457A-97C6-A8CF6D1172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A0-457A-97C6-A8CF6D1172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A0-457A-97C6-A8CF6D1172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A0-457A-97C6-A8CF6D1172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A0-457A-97C6-A8CF6D1172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A0-457A-97C6-A8CF6D1172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A0-457A-97C6-A8CF6D1172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A0-457A-97C6-A8CF6D1172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A0-457A-97C6-A8CF6D1172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A0-457A-97C6-A8CF6D1172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A0-457A-97C6-A8CF6D1172B8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TF'!$L$141:$L$153</c:f>
              <c:numCache>
                <c:formatCode>0.0%</c:formatCode>
                <c:ptCount val="13"/>
                <c:pt idx="0">
                  <c:v>1.2870662460567823</c:v>
                </c:pt>
                <c:pt idx="1">
                  <c:v>0.68443496801705761</c:v>
                </c:pt>
                <c:pt idx="2">
                  <c:v>0.60090909090909084</c:v>
                </c:pt>
                <c:pt idx="3">
                  <c:v>0.34037558685446001</c:v>
                </c:pt>
                <c:pt idx="4">
                  <c:v>-1.2499999999999956E-2</c:v>
                </c:pt>
                <c:pt idx="5">
                  <c:v>0.43030303030303041</c:v>
                </c:pt>
                <c:pt idx="6">
                  <c:v>0.11622807017543857</c:v>
                </c:pt>
                <c:pt idx="7">
                  <c:v>5.4151624548737232E-3</c:v>
                </c:pt>
                <c:pt idx="8">
                  <c:v>-0.21690140845070427</c:v>
                </c:pt>
                <c:pt idx="9">
                  <c:v>-0.24667258207630882</c:v>
                </c:pt>
                <c:pt idx="10">
                  <c:v>-0.19497956800934035</c:v>
                </c:pt>
                <c:pt idx="11">
                  <c:v>-9.1707317073170702E-2</c:v>
                </c:pt>
                <c:pt idx="12">
                  <c:v>0.18248823372702239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A0-457A-97C6-A8CF6D1172B8}"/>
            </c:ext>
          </c:extLst>
        </c:ser>
        <c:ser>
          <c:idx val="4"/>
          <c:order val="6"/>
          <c:tx>
            <c:strRef>
              <c:f>'Viajeros entr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TF'!$M$141:$M$153</c:f>
              <c:numCache>
                <c:formatCode>0.0%</c:formatCode>
                <c:ptCount val="13"/>
                <c:pt idx="0">
                  <c:v>0.42998027613412226</c:v>
                </c:pt>
                <c:pt idx="1">
                  <c:v>0.41323792486583177</c:v>
                </c:pt>
                <c:pt idx="2">
                  <c:v>0.42130750605326872</c:v>
                </c:pt>
                <c:pt idx="3">
                  <c:v>0.3926829268292682</c:v>
                </c:pt>
                <c:pt idx="4">
                  <c:v>0.19999999999999996</c:v>
                </c:pt>
                <c:pt idx="5">
                  <c:v>0.50318471337579629</c:v>
                </c:pt>
                <c:pt idx="6">
                  <c:v>0.45014245014245025</c:v>
                </c:pt>
                <c:pt idx="7">
                  <c:v>0.53867403314917128</c:v>
                </c:pt>
                <c:pt idx="8">
                  <c:v>0.4866310160427807</c:v>
                </c:pt>
                <c:pt idx="9">
                  <c:v>9.9740932642486957E-2</c:v>
                </c:pt>
                <c:pt idx="10">
                  <c:v>0.29483568075117361</c:v>
                </c:pt>
                <c:pt idx="11">
                  <c:v>0.52748154224774413</c:v>
                </c:pt>
                <c:pt idx="12">
                  <c:v>0.39434554973822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BA0-457A-97C6-A8CF6D117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catego'!$B$3</c:f>
          <c:strCache>
            <c:ptCount val="1"/>
            <c:pt idx="0">
              <c:v>Viajeros peninsulares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catego'!$D$5</c:f>
              <c:strCache>
                <c:ptCount val="1"/>
                <c:pt idx="0">
                  <c:v>acumulado 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catego'!$B$7:$B$12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catego'!$D$7:$D$12</c:f>
              <c:numCache>
                <c:formatCode>#,##0</c:formatCode>
                <c:ptCount val="4"/>
                <c:pt idx="0">
                  <c:v>59066</c:v>
                </c:pt>
                <c:pt idx="1">
                  <c:v>25413</c:v>
                </c:pt>
                <c:pt idx="2">
                  <c:v>33653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C-47E0-9810-59DCB9E87866}"/>
            </c:ext>
          </c:extLst>
        </c:ser>
        <c:ser>
          <c:idx val="1"/>
          <c:order val="1"/>
          <c:tx>
            <c:strRef>
              <c:f>'distribución españoles x catego'!$K$5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catego'!$K$7:$K$12</c:f>
              <c:numCache>
                <c:formatCode>#,##0</c:formatCode>
                <c:ptCount val="4"/>
                <c:pt idx="0">
                  <c:v>65021</c:v>
                </c:pt>
                <c:pt idx="1">
                  <c:v>22240</c:v>
                </c:pt>
                <c:pt idx="2">
                  <c:v>42781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C-47E0-9810-59DCB9E87866}"/>
            </c:ext>
          </c:extLst>
        </c:ser>
        <c:ser>
          <c:idx val="2"/>
          <c:order val="2"/>
          <c:tx>
            <c:strRef>
              <c:f>'distribución españoles x catego'!$O$5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catego'!$O$7:$O$12</c:f>
              <c:numCache>
                <c:formatCode>#,##0</c:formatCode>
                <c:ptCount val="4"/>
                <c:pt idx="0">
                  <c:v>80309</c:v>
                </c:pt>
                <c:pt idx="1">
                  <c:v>31283</c:v>
                </c:pt>
                <c:pt idx="2">
                  <c:v>49026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C-47E0-9810-59DCB9E87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catego'!$P$5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catego'!$P$7:$P$12</c:f>
              <c:numCache>
                <c:formatCode>0.0%</c:formatCode>
                <c:ptCount val="4"/>
                <c:pt idx="0">
                  <c:v>0.23512403684963323</c:v>
                </c:pt>
                <c:pt idx="1">
                  <c:v>0.40660971223021591</c:v>
                </c:pt>
                <c:pt idx="2">
                  <c:v>0.14597601739089794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3C-47E0-9810-59DCB9E87866}"/>
            </c:ext>
          </c:extLst>
        </c:ser>
        <c:ser>
          <c:idx val="4"/>
          <c:order val="4"/>
          <c:tx>
            <c:strRef>
              <c:f>'distribución españoles x catego'!$R$5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catego'!$R$7:$R$12</c:f>
              <c:numCache>
                <c:formatCode>0.0%</c:formatCode>
                <c:ptCount val="4"/>
                <c:pt idx="0">
                  <c:v>0.3596485287644331</c:v>
                </c:pt>
                <c:pt idx="1">
                  <c:v>0.23098414197457995</c:v>
                </c:pt>
                <c:pt idx="2">
                  <c:v>0.45680919977416568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3C-47E0-9810-59DCB9E87866}"/>
            </c:ext>
          </c:extLst>
        </c:ser>
        <c:ser>
          <c:idx val="5"/>
          <c:order val="5"/>
          <c:tx>
            <c:strRef>
              <c:f>'distribución españoles x catego'!$F$5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catego'!$F$7:$F$12</c:f>
              <c:numCache>
                <c:formatCode>0.0%</c:formatCode>
                <c:ptCount val="4"/>
                <c:pt idx="0">
                  <c:v>1</c:v>
                </c:pt>
                <c:pt idx="1">
                  <c:v>0.38791098149498315</c:v>
                </c:pt>
                <c:pt idx="2">
                  <c:v>0.61208901850501685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3C-47E0-9810-59DCB9E87866}"/>
            </c:ext>
          </c:extLst>
        </c:ser>
        <c:ser>
          <c:idx val="6"/>
          <c:order val="6"/>
          <c:tx>
            <c:strRef>
              <c:f>'distribución españoles x catego'!$T$5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catego'!$T$7:$T$12</c:f>
              <c:numCache>
                <c:formatCode>0.0%</c:formatCode>
                <c:ptCount val="4"/>
                <c:pt idx="0">
                  <c:v>1</c:v>
                </c:pt>
                <c:pt idx="1">
                  <c:v>0.38953292906149994</c:v>
                </c:pt>
                <c:pt idx="2">
                  <c:v>0.61046707093850006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3C-47E0-9810-59DCB9E87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36-45C0-9077-CAEF6E001F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636-45C0-9077-CAEF6E001F2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636-45C0-9077-CAEF6E001F2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636-45C0-9077-CAEF6E001F2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636-45C0-9077-CAEF6E001F2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636-45C0-9077-CAEF6E001F2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636-45C0-9077-CAEF6E001F2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636-45C0-9077-CAEF6E001F2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636-45C0-9077-CAEF6E001F2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636-45C0-9077-CAEF6E001F2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36-45C0-9077-CAEF6E001F2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36-45C0-9077-CAEF6E001F2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36-45C0-9077-CAEF6E001F2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36-45C0-9077-CAEF6E001F2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36-45C0-9077-CAEF6E001F2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36-45C0-9077-CAEF6E001F2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36-45C0-9077-CAEF6E001F2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36-45C0-9077-CAEF6E001F2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36-45C0-9077-CAEF6E001F2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636-45C0-9077-CAEF6E001F2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636-45C0-9077-CAEF6E001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97-4209-B64C-C238BE23134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97-4209-B64C-C238BE23134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97-4209-B64C-C238BE23134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97-4209-B64C-C238BE23134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97-4209-B64C-C238BE23134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97-4209-B64C-C238BE23134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97-4209-B64C-C238BE23134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97-4209-B64C-C238BE23134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97-4209-B64C-C238BE23134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97-4209-B64C-C238BE2313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897-4209-B64C-C238BE23134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97-4209-B64C-C238BE23134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97-4209-B64C-C238BE23134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97-4209-B64C-C238BE23134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97-4209-B64C-C238BE2313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897-4209-B64C-C238BE23134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897-4209-B64C-C238BE23134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97-4209-B64C-C238BE23134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97-4209-B64C-C238BE23134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97-4209-B64C-C238BE23134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97-4209-B64C-C238BE23134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97-4209-B64C-C238BE23134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97-4209-B64C-C238BE23134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97-4209-B64C-C238BE23134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97-4209-B64C-C238BE23134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97-4209-B64C-C238BE23134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97-4209-B64C-C238BE23134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97-4209-B64C-C238BE23134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97-4209-B64C-C238BE23134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97-4209-B64C-C238BE23134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97-4209-B64C-C238BE23134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97-4209-B64C-C238BE23134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97-4209-B64C-C238BE23134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897-4209-B64C-C238BE23134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897-4209-B64C-C238BE2313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897-4209-B64C-C238BE2313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897-4209-B64C-C238BE2313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897-4209-B64C-C238BE2313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897-4209-B64C-C238BE2313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897-4209-B64C-C238BE2313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897-4209-B64C-C238BE2313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897-4209-B64C-C238BE23134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897-4209-B64C-C238BE23134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897-4209-B64C-C238BE23134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897-4209-B64C-C238BE23134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897-4209-B64C-C238BE23134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897-4209-B64C-C238BE23134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897-4209-B64C-C238BE23134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897-4209-B64C-C238BE23134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897-4209-B64C-C238BE23134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97-4209-B64C-C238BE23134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897-4209-B64C-C238BE23134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897-4209-B64C-C238BE23134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897-4209-B64C-C238BE23134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897-4209-B64C-C238BE23134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897-4209-B64C-C238BE23134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897-4209-B64C-C238BE23134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897-4209-B64C-C238BE23134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897-4209-B64C-C238BE23134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897-4209-B64C-C238BE23134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897-4209-B64C-C238BE23134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897-4209-B64C-C238BE23134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897-4209-B64C-C238BE23134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897-4209-B64C-C238BE23134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897-4209-B64C-C238BE23134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897-4209-B64C-C238BE23134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897-4209-B64C-C238BE23134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897-4209-B64C-C238BE23134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897-4209-B64C-C238BE23134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897-4209-B64C-C238BE23134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897-4209-B64C-C238BE23134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897-4209-B64C-C238BE23134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897-4209-B64C-C238BE23134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897-4209-B64C-C238BE23134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897-4209-B64C-C238BE23134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897-4209-B64C-C238BE23134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897-4209-B64C-C238BE23134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897-4209-B64C-C238BE23134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897-4209-B64C-C238BE23134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897-4209-B64C-C238BE23134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897-4209-B64C-C238BE23134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897-4209-B64C-C238BE23134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897-4209-B64C-C238BE23134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897-4209-B64C-C238BE231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109920</c:v>
                </c:pt>
                <c:pt idx="1">
                  <c:v>76491</c:v>
                </c:pt>
                <c:pt idx="2">
                  <c:v>4565</c:v>
                </c:pt>
                <c:pt idx="3">
                  <c:v>284219</c:v>
                </c:pt>
                <c:pt idx="4">
                  <c:v>19123</c:v>
                </c:pt>
                <c:pt idx="5">
                  <c:v>59066</c:v>
                </c:pt>
                <c:pt idx="6">
                  <c:v>17966</c:v>
                </c:pt>
                <c:pt idx="7">
                  <c:v>20687</c:v>
                </c:pt>
                <c:pt idx="8">
                  <c:v>19152</c:v>
                </c:pt>
                <c:pt idx="9">
                  <c:v>21218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0-44E7-89DD-DE3979C1E3D8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120397</c:v>
                </c:pt>
                <c:pt idx="1">
                  <c:v>75857</c:v>
                </c:pt>
                <c:pt idx="2">
                  <c:v>3247</c:v>
                </c:pt>
                <c:pt idx="3">
                  <c:v>244952</c:v>
                </c:pt>
                <c:pt idx="4">
                  <c:v>32271</c:v>
                </c:pt>
                <c:pt idx="5">
                  <c:v>65021</c:v>
                </c:pt>
                <c:pt idx="6">
                  <c:v>17520</c:v>
                </c:pt>
                <c:pt idx="7">
                  <c:v>9118</c:v>
                </c:pt>
                <c:pt idx="8">
                  <c:v>9037</c:v>
                </c:pt>
                <c:pt idx="9">
                  <c:v>16153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D0-44E7-89DD-DE3979C1E3D8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D0-44E7-89DD-DE3979C1E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-0.11843318355108512</c:v>
                </c:pt>
                <c:pt idx="1">
                  <c:v>-0.1159154725338466</c:v>
                </c:pt>
                <c:pt idx="2">
                  <c:v>0.67508469356328926</c:v>
                </c:pt>
                <c:pt idx="3">
                  <c:v>1.987328129592747E-2</c:v>
                </c:pt>
                <c:pt idx="4">
                  <c:v>0.12063462551516846</c:v>
                </c:pt>
                <c:pt idx="5">
                  <c:v>0.23512403684963323</c:v>
                </c:pt>
                <c:pt idx="6">
                  <c:v>0.46678082191780823</c:v>
                </c:pt>
                <c:pt idx="7">
                  <c:v>0.23711340206185572</c:v>
                </c:pt>
                <c:pt idx="8">
                  <c:v>0.66747814540223516</c:v>
                </c:pt>
                <c:pt idx="9">
                  <c:v>-4.0611651086485456E-2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D0-44E7-89DD-DE3979C1E3D8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-3.4406841339155725E-2</c:v>
                </c:pt>
                <c:pt idx="1">
                  <c:v>-0.12324325737668484</c:v>
                </c:pt>
                <c:pt idx="2">
                  <c:v>0.1914567360350492</c:v>
                </c:pt>
                <c:pt idx="3">
                  <c:v>-0.12102991003416375</c:v>
                </c:pt>
                <c:pt idx="4">
                  <c:v>0.89112586937196037</c:v>
                </c:pt>
                <c:pt idx="5">
                  <c:v>0.3596485287644331</c:v>
                </c:pt>
                <c:pt idx="6">
                  <c:v>0.43036847378381382</c:v>
                </c:pt>
                <c:pt idx="7">
                  <c:v>-0.45473002368637305</c:v>
                </c:pt>
                <c:pt idx="8">
                  <c:v>-0.21318922305764409</c:v>
                </c:pt>
                <c:pt idx="9">
                  <c:v>-0.26962955980771042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D0-44E7-89DD-DE3979C1E3D8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0.17345722271896119</c:v>
                </c:pt>
                <c:pt idx="1">
                  <c:v>9.5128198931876948E-2</c:v>
                </c:pt>
                <c:pt idx="2">
                  <c:v>2.742804668809357E-3</c:v>
                </c:pt>
                <c:pt idx="3">
                  <c:v>0.27649968181854795</c:v>
                </c:pt>
                <c:pt idx="4">
                  <c:v>0.10274441571413612</c:v>
                </c:pt>
                <c:pt idx="5">
                  <c:v>0.11600734636669002</c:v>
                </c:pt>
                <c:pt idx="6">
                  <c:v>2.7194445115713329E-2</c:v>
                </c:pt>
                <c:pt idx="7">
                  <c:v>2.2619076387714168E-2</c:v>
                </c:pt>
                <c:pt idx="8">
                  <c:v>5.7236412846475439E-2</c:v>
                </c:pt>
                <c:pt idx="9">
                  <c:v>0.12637039543107545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D0-44E7-89DD-DE3979C1E3D8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0.17329275500507774</c:v>
                </c:pt>
                <c:pt idx="1">
                  <c:v>0.10949617782189727</c:v>
                </c:pt>
                <c:pt idx="2">
                  <c:v>8.8803189665587982E-3</c:v>
                </c:pt>
                <c:pt idx="3">
                  <c:v>0.40788403828382408</c:v>
                </c:pt>
                <c:pt idx="4">
                  <c:v>5.9045386119991251E-2</c:v>
                </c:pt>
                <c:pt idx="5">
                  <c:v>0.1311214443620832</c:v>
                </c:pt>
                <c:pt idx="6">
                  <c:v>4.1957425409565728E-2</c:v>
                </c:pt>
                <c:pt idx="7">
                  <c:v>1.8416988038754044E-2</c:v>
                </c:pt>
                <c:pt idx="8">
                  <c:v>2.4603332691133396E-2</c:v>
                </c:pt>
                <c:pt idx="9">
                  <c:v>2.5302133301114488E-2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D0-44E7-89DD-DE3979C1E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66121</c:v>
                </c:pt>
                <c:pt idx="1">
                  <c:v>69865</c:v>
                </c:pt>
                <c:pt idx="2">
                  <c:v>53247</c:v>
                </c:pt>
                <c:pt idx="3">
                  <c:v>27791</c:v>
                </c:pt>
                <c:pt idx="4">
                  <c:v>61076</c:v>
                </c:pt>
                <c:pt idx="5">
                  <c:v>75241</c:v>
                </c:pt>
                <c:pt idx="6">
                  <c:v>94045</c:v>
                </c:pt>
                <c:pt idx="7">
                  <c:v>93465</c:v>
                </c:pt>
                <c:pt idx="8">
                  <c:v>95317</c:v>
                </c:pt>
                <c:pt idx="9">
                  <c:v>86230</c:v>
                </c:pt>
                <c:pt idx="10">
                  <c:v>64587</c:v>
                </c:pt>
                <c:pt idx="11">
                  <c:v>58587</c:v>
                </c:pt>
                <c:pt idx="12">
                  <c:v>61801</c:v>
                </c:pt>
                <c:pt idx="13">
                  <c:v>60142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D-47C7-852F-9967EACF8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-5.3589064624633198E-2</c:v>
                </c:pt>
                <c:pt idx="1">
                  <c:v>0.31209270005821921</c:v>
                </c:pt>
                <c:pt idx="2">
                  <c:v>0.91597999352308301</c:v>
                </c:pt>
                <c:pt idx="3">
                  <c:v>-0.5449767502783418</c:v>
                </c:pt>
                <c:pt idx="4">
                  <c:v>-0.18826171900958255</c:v>
                </c:pt>
                <c:pt idx="5">
                  <c:v>-0.19994683396246482</c:v>
                </c:pt>
                <c:pt idx="6">
                  <c:v>6.2055314823730168E-3</c:v>
                </c:pt>
                <c:pt idx="7">
                  <c:v>-1.942990232592301E-2</c:v>
                </c:pt>
                <c:pt idx="8">
                  <c:v>0.10538095790328184</c:v>
                </c:pt>
                <c:pt idx="9">
                  <c:v>0.33509839441373646</c:v>
                </c:pt>
                <c:pt idx="10">
                  <c:v>0.10241179783911103</c:v>
                </c:pt>
                <c:pt idx="11">
                  <c:v>-5.2005630976845074E-2</c:v>
                </c:pt>
                <c:pt idx="12">
                  <c:v>2.7584716171726864E-2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1D-47C7-852F-9967EACF8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alo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alo canari'!$C$8:$C$21</c:f>
              <c:numCache>
                <c:formatCode>#,##0</c:formatCode>
                <c:ptCount val="14"/>
                <c:pt idx="0">
                  <c:v>66315</c:v>
                </c:pt>
                <c:pt idx="1">
                  <c:v>70019</c:v>
                </c:pt>
                <c:pt idx="2">
                  <c:v>53258</c:v>
                </c:pt>
                <c:pt idx="3">
                  <c:v>27977</c:v>
                </c:pt>
                <c:pt idx="4">
                  <c:v>61234</c:v>
                </c:pt>
                <c:pt idx="5">
                  <c:v>75449</c:v>
                </c:pt>
                <c:pt idx="6">
                  <c:v>94252</c:v>
                </c:pt>
                <c:pt idx="7">
                  <c:v>93725</c:v>
                </c:pt>
                <c:pt idx="8">
                  <c:v>95571</c:v>
                </c:pt>
                <c:pt idx="9">
                  <c:v>86354</c:v>
                </c:pt>
                <c:pt idx="10">
                  <c:v>64678</c:v>
                </c:pt>
                <c:pt idx="11">
                  <c:v>58719</c:v>
                </c:pt>
                <c:pt idx="12">
                  <c:v>61946</c:v>
                </c:pt>
                <c:pt idx="13">
                  <c:v>60236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EE-494F-B0ED-46593D972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alo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alo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alo canari'!$D$8:$D$21</c:f>
              <c:numCache>
                <c:formatCode>0.0%</c:formatCode>
                <c:ptCount val="14"/>
                <c:pt idx="0">
                  <c:v>-5.2899927162627258E-2</c:v>
                </c:pt>
                <c:pt idx="1">
                  <c:v>0.31471328251154751</c:v>
                </c:pt>
                <c:pt idx="2">
                  <c:v>0.90363512885584596</c:v>
                </c:pt>
                <c:pt idx="3">
                  <c:v>-0.54311330306692363</c:v>
                </c:pt>
                <c:pt idx="4">
                  <c:v>-0.18840541292793811</c:v>
                </c:pt>
                <c:pt idx="5">
                  <c:v>-0.19949709289988538</c:v>
                </c:pt>
                <c:pt idx="6">
                  <c:v>5.6228327554015411E-3</c:v>
                </c:pt>
                <c:pt idx="7">
                  <c:v>-1.9315482730116851E-2</c:v>
                </c:pt>
                <c:pt idx="8">
                  <c:v>0.10673506728119131</c:v>
                </c:pt>
                <c:pt idx="9">
                  <c:v>0.33513714091344826</c:v>
                </c:pt>
                <c:pt idx="10">
                  <c:v>0.10148333588787284</c:v>
                </c:pt>
                <c:pt idx="11">
                  <c:v>-5.209375908048941E-2</c:v>
                </c:pt>
                <c:pt idx="12">
                  <c:v>2.8388339199149959E-2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EE-494F-B0ED-46593D972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F9-4701-87FE-5655DBB578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638</c:v>
                </c:pt>
                <c:pt idx="1">
                  <c:v>764</c:v>
                </c:pt>
                <c:pt idx="2">
                  <c:v>610</c:v>
                </c:pt>
                <c:pt idx="3">
                  <c:v>458</c:v>
                </c:pt>
                <c:pt idx="4">
                  <c:v>632</c:v>
                </c:pt>
                <c:pt idx="5">
                  <c:v>335</c:v>
                </c:pt>
                <c:pt idx="6">
                  <c:v>424</c:v>
                </c:pt>
                <c:pt idx="7">
                  <c:v>589</c:v>
                </c:pt>
                <c:pt idx="8">
                  <c:v>469</c:v>
                </c:pt>
                <c:pt idx="9">
                  <c:v>567</c:v>
                </c:pt>
                <c:pt idx="10">
                  <c:v>606</c:v>
                </c:pt>
                <c:pt idx="11">
                  <c:v>617</c:v>
                </c:pt>
                <c:pt idx="12">
                  <c:v>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F9-4701-87FE-5655DBB5780A}"/>
            </c:ext>
          </c:extLst>
        </c:ser>
        <c:ser>
          <c:idx val="5"/>
          <c:order val="1"/>
          <c:tx>
            <c:strRef>
              <c:f>'Viajeros entr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F9-4701-87FE-5655DBB5780A}"/>
              </c:ext>
            </c:extLst>
          </c:dPt>
          <c:val>
            <c:numRef>
              <c:f>'Viajeros entr evol mensu TF'!$G$163:$G$175</c:f>
              <c:numCache>
                <c:formatCode>#,##0</c:formatCode>
                <c:ptCount val="13"/>
                <c:pt idx="0">
                  <c:v>254</c:v>
                </c:pt>
                <c:pt idx="1">
                  <c:v>349</c:v>
                </c:pt>
                <c:pt idx="2">
                  <c:v>544</c:v>
                </c:pt>
                <c:pt idx="3">
                  <c:v>552</c:v>
                </c:pt>
                <c:pt idx="4">
                  <c:v>803</c:v>
                </c:pt>
                <c:pt idx="5">
                  <c:v>396</c:v>
                </c:pt>
                <c:pt idx="6">
                  <c:v>577</c:v>
                </c:pt>
                <c:pt idx="7">
                  <c:v>855</c:v>
                </c:pt>
                <c:pt idx="8">
                  <c:v>553</c:v>
                </c:pt>
                <c:pt idx="9">
                  <c:v>633</c:v>
                </c:pt>
                <c:pt idx="10">
                  <c:v>866</c:v>
                </c:pt>
                <c:pt idx="11">
                  <c:v>752</c:v>
                </c:pt>
                <c:pt idx="12">
                  <c:v>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F9-4701-87FE-5655DBB5780A}"/>
            </c:ext>
          </c:extLst>
        </c:ser>
        <c:ser>
          <c:idx val="0"/>
          <c:order val="2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F9-4701-87FE-5655DBB578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659</c:v>
                </c:pt>
                <c:pt idx="1">
                  <c:v>884</c:v>
                </c:pt>
                <c:pt idx="2">
                  <c:v>918</c:v>
                </c:pt>
                <c:pt idx="3">
                  <c:v>591</c:v>
                </c:pt>
                <c:pt idx="4">
                  <c:v>585</c:v>
                </c:pt>
                <c:pt idx="5">
                  <c:v>399</c:v>
                </c:pt>
                <c:pt idx="6">
                  <c:v>405</c:v>
                </c:pt>
                <c:pt idx="7">
                  <c:v>879</c:v>
                </c:pt>
                <c:pt idx="8">
                  <c:v>557</c:v>
                </c:pt>
                <c:pt idx="9">
                  <c:v>660</c:v>
                </c:pt>
                <c:pt idx="10">
                  <c:v>960</c:v>
                </c:pt>
                <c:pt idx="11">
                  <c:v>1027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F9-4701-87FE-5655DBB5780A}"/>
            </c:ext>
          </c:extLst>
        </c:ser>
        <c:ser>
          <c:idx val="1"/>
          <c:order val="3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F9-4701-87FE-5655DBB578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F9-4701-87FE-5655DBB578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1025</c:v>
                </c:pt>
                <c:pt idx="1">
                  <c:v>854</c:v>
                </c:pt>
                <c:pt idx="2">
                  <c:v>952</c:v>
                </c:pt>
                <c:pt idx="3">
                  <c:v>615</c:v>
                </c:pt>
                <c:pt idx="4">
                  <c:v>589</c:v>
                </c:pt>
                <c:pt idx="5">
                  <c:v>441</c:v>
                </c:pt>
                <c:pt idx="6">
                  <c:v>479</c:v>
                </c:pt>
                <c:pt idx="7">
                  <c:v>818</c:v>
                </c:pt>
                <c:pt idx="8">
                  <c:v>548</c:v>
                </c:pt>
                <c:pt idx="9">
                  <c:v>726</c:v>
                </c:pt>
                <c:pt idx="10">
                  <c:v>984</c:v>
                </c:pt>
                <c:pt idx="11">
                  <c:v>725</c:v>
                </c:pt>
                <c:pt idx="12">
                  <c:v>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F9-4701-87FE-5655DBB57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F9-4701-87FE-5655DBB578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F9-4701-87FE-5655DBB578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F9-4701-87FE-5655DBB578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F9-4701-87FE-5655DBB578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F9-4701-87FE-5655DBB578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F9-4701-87FE-5655DBB578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F9-4701-87FE-5655DBB578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F9-4701-87FE-5655DBB578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F9-4701-87FE-5655DBB578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F9-4701-87FE-5655DBB578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F9-4701-87FE-5655DBB578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F9-4701-87FE-5655DBB578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F9-4701-87FE-5655DBB5780A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TF'!$L$163:$L$175</c:f>
              <c:numCache>
                <c:formatCode>0.0%</c:formatCode>
                <c:ptCount val="13"/>
                <c:pt idx="0">
                  <c:v>0.55538694992412752</c:v>
                </c:pt>
                <c:pt idx="1">
                  <c:v>-3.3936651583710398E-2</c:v>
                </c:pt>
                <c:pt idx="2">
                  <c:v>3.7037037037036979E-2</c:v>
                </c:pt>
                <c:pt idx="3">
                  <c:v>4.0609137055837463E-2</c:v>
                </c:pt>
                <c:pt idx="4">
                  <c:v>6.8376068376068133E-3</c:v>
                </c:pt>
                <c:pt idx="5">
                  <c:v>0.10526315789473695</c:v>
                </c:pt>
                <c:pt idx="6">
                  <c:v>0.18271604938271602</c:v>
                </c:pt>
                <c:pt idx="7">
                  <c:v>-6.9397042093287786E-2</c:v>
                </c:pt>
                <c:pt idx="8">
                  <c:v>-1.6157989228007152E-2</c:v>
                </c:pt>
                <c:pt idx="9">
                  <c:v>0.10000000000000009</c:v>
                </c:pt>
                <c:pt idx="10">
                  <c:v>2.4999999999999911E-2</c:v>
                </c:pt>
                <c:pt idx="11">
                  <c:v>-0.29406037000973706</c:v>
                </c:pt>
                <c:pt idx="12">
                  <c:v>2.7217268887846036E-2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F9-4701-87FE-5655DBB5780A}"/>
            </c:ext>
          </c:extLst>
        </c:ser>
        <c:ser>
          <c:idx val="4"/>
          <c:order val="5"/>
          <c:tx>
            <c:strRef>
              <c:f>'Viajeros entr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TF'!$M$163:$M$175</c:f>
              <c:numCache>
                <c:formatCode>0.0%</c:formatCode>
                <c:ptCount val="13"/>
                <c:pt idx="0">
                  <c:v>0.60658307210031337</c:v>
                </c:pt>
                <c:pt idx="1">
                  <c:v>0.11780104712041894</c:v>
                </c:pt>
                <c:pt idx="2">
                  <c:v>0.56065573770491794</c:v>
                </c:pt>
                <c:pt idx="3">
                  <c:v>0.34279475982532759</c:v>
                </c:pt>
                <c:pt idx="4">
                  <c:v>-6.8037974683544333E-2</c:v>
                </c:pt>
                <c:pt idx="5">
                  <c:v>0.31641791044776113</c:v>
                </c:pt>
                <c:pt idx="6">
                  <c:v>0.12971698113207553</c:v>
                </c:pt>
                <c:pt idx="7">
                  <c:v>0.38879456706281834</c:v>
                </c:pt>
                <c:pt idx="8">
                  <c:v>0.16844349680170567</c:v>
                </c:pt>
                <c:pt idx="9">
                  <c:v>0.28042328042328046</c:v>
                </c:pt>
                <c:pt idx="10">
                  <c:v>0.62376237623762387</c:v>
                </c:pt>
                <c:pt idx="11">
                  <c:v>0.17504051863857373</c:v>
                </c:pt>
                <c:pt idx="12">
                  <c:v>0.30511253540020866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F9-4701-87FE-5655DBB57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00-4250-9616-B9230FE0C1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145</c:v>
                </c:pt>
                <c:pt idx="1">
                  <c:v>138</c:v>
                </c:pt>
                <c:pt idx="2">
                  <c:v>138</c:v>
                </c:pt>
                <c:pt idx="3">
                  <c:v>120</c:v>
                </c:pt>
                <c:pt idx="4">
                  <c:v>130</c:v>
                </c:pt>
                <c:pt idx="5">
                  <c:v>100</c:v>
                </c:pt>
                <c:pt idx="6">
                  <c:v>77</c:v>
                </c:pt>
                <c:pt idx="7">
                  <c:v>80</c:v>
                </c:pt>
                <c:pt idx="8">
                  <c:v>107</c:v>
                </c:pt>
                <c:pt idx="9">
                  <c:v>101</c:v>
                </c:pt>
                <c:pt idx="10">
                  <c:v>183</c:v>
                </c:pt>
                <c:pt idx="11">
                  <c:v>165</c:v>
                </c:pt>
                <c:pt idx="12">
                  <c:v>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0-4250-9616-B9230FE0C124}"/>
            </c:ext>
          </c:extLst>
        </c:ser>
        <c:ser>
          <c:idx val="5"/>
          <c:order val="1"/>
          <c:tx>
            <c:strRef>
              <c:f>'Viajeros entr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00-4250-9616-B9230FE0C124}"/>
              </c:ext>
            </c:extLst>
          </c:dPt>
          <c:val>
            <c:numRef>
              <c:f>'Viajeros entr evol mensu TF'!$G$185:$G$197</c:f>
              <c:numCache>
                <c:formatCode>#,##0</c:formatCode>
                <c:ptCount val="13"/>
                <c:pt idx="0">
                  <c:v>43</c:v>
                </c:pt>
                <c:pt idx="1">
                  <c:v>37</c:v>
                </c:pt>
                <c:pt idx="2">
                  <c:v>32</c:v>
                </c:pt>
                <c:pt idx="3">
                  <c:v>31</c:v>
                </c:pt>
                <c:pt idx="4">
                  <c:v>99</c:v>
                </c:pt>
                <c:pt idx="5">
                  <c:v>63</c:v>
                </c:pt>
                <c:pt idx="6">
                  <c:v>83</c:v>
                </c:pt>
                <c:pt idx="7">
                  <c:v>103</c:v>
                </c:pt>
                <c:pt idx="8">
                  <c:v>87</c:v>
                </c:pt>
                <c:pt idx="9">
                  <c:v>177</c:v>
                </c:pt>
                <c:pt idx="10">
                  <c:v>403</c:v>
                </c:pt>
                <c:pt idx="11">
                  <c:v>199</c:v>
                </c:pt>
                <c:pt idx="12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0-4250-9616-B9230FE0C124}"/>
            </c:ext>
          </c:extLst>
        </c:ser>
        <c:ser>
          <c:idx val="0"/>
          <c:order val="2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00-4250-9616-B9230FE0C1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170</c:v>
                </c:pt>
                <c:pt idx="1">
                  <c:v>179</c:v>
                </c:pt>
                <c:pt idx="2">
                  <c:v>197</c:v>
                </c:pt>
                <c:pt idx="3">
                  <c:v>118</c:v>
                </c:pt>
                <c:pt idx="4">
                  <c:v>117</c:v>
                </c:pt>
                <c:pt idx="5">
                  <c:v>96</c:v>
                </c:pt>
                <c:pt idx="6">
                  <c:v>109</c:v>
                </c:pt>
                <c:pt idx="7">
                  <c:v>180</c:v>
                </c:pt>
                <c:pt idx="8">
                  <c:v>97</c:v>
                </c:pt>
                <c:pt idx="9">
                  <c:v>110</c:v>
                </c:pt>
                <c:pt idx="10">
                  <c:v>182</c:v>
                </c:pt>
                <c:pt idx="11">
                  <c:v>281</c:v>
                </c:pt>
                <c:pt idx="12">
                  <c:v>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00-4250-9616-B9230FE0C124}"/>
            </c:ext>
          </c:extLst>
        </c:ser>
        <c:ser>
          <c:idx val="1"/>
          <c:order val="3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00-4250-9616-B9230FE0C1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00-4250-9616-B9230FE0C1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00-4250-9616-B9230FE0C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00-4250-9616-B9230FE0C1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00-4250-9616-B9230FE0C1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00-4250-9616-B9230FE0C1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00-4250-9616-B9230FE0C1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00-4250-9616-B9230FE0C1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00-4250-9616-B9230FE0C1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00-4250-9616-B9230FE0C1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00-4250-9616-B9230FE0C1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00-4250-9616-B9230FE0C1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00-4250-9616-B9230FE0C1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00-4250-9616-B9230FE0C1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00-4250-9616-B9230FE0C1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00-4250-9616-B9230FE0C124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TF'!$L$185:$L$197</c:f>
              <c:numCache>
                <c:formatCode>0.0%</c:formatCode>
                <c:ptCount val="13"/>
                <c:pt idx="0">
                  <c:v>0.40588235294117636</c:v>
                </c:pt>
                <c:pt idx="1">
                  <c:v>0.11731843575418988</c:v>
                </c:pt>
                <c:pt idx="2">
                  <c:v>4.5685279187817285E-2</c:v>
                </c:pt>
                <c:pt idx="3">
                  <c:v>8.4745762711864181E-3</c:v>
                </c:pt>
                <c:pt idx="4">
                  <c:v>-0.23076923076923073</c:v>
                </c:pt>
                <c:pt idx="5">
                  <c:v>-0.10416666666666663</c:v>
                </c:pt>
                <c:pt idx="6">
                  <c:v>0.23853211009174302</c:v>
                </c:pt>
                <c:pt idx="7">
                  <c:v>-0.33888888888888891</c:v>
                </c:pt>
                <c:pt idx="8">
                  <c:v>5.1546391752577359E-2</c:v>
                </c:pt>
                <c:pt idx="9">
                  <c:v>0.24545454545454537</c:v>
                </c:pt>
                <c:pt idx="10">
                  <c:v>0.5</c:v>
                </c:pt>
                <c:pt idx="11">
                  <c:v>-0.18861209964412806</c:v>
                </c:pt>
                <c:pt idx="12">
                  <c:v>5.3376906318082895E-2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00-4250-9616-B9230FE0C124}"/>
            </c:ext>
          </c:extLst>
        </c:ser>
        <c:ser>
          <c:idx val="4"/>
          <c:order val="5"/>
          <c:tx>
            <c:strRef>
              <c:f>'Viajeros entr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TF'!$M$185:$M$197</c:f>
              <c:numCache>
                <c:formatCode>0.0%</c:formatCode>
                <c:ptCount val="13"/>
                <c:pt idx="0">
                  <c:v>0.64827586206896548</c:v>
                </c:pt>
                <c:pt idx="1">
                  <c:v>0.44927536231884058</c:v>
                </c:pt>
                <c:pt idx="2">
                  <c:v>0.49275362318840576</c:v>
                </c:pt>
                <c:pt idx="3">
                  <c:v>-8.3333333333333037E-3</c:v>
                </c:pt>
                <c:pt idx="4">
                  <c:v>-0.30769230769230771</c:v>
                </c:pt>
                <c:pt idx="5">
                  <c:v>-0.14000000000000001</c:v>
                </c:pt>
                <c:pt idx="6">
                  <c:v>0.75324675324675328</c:v>
                </c:pt>
                <c:pt idx="7">
                  <c:v>0.48750000000000004</c:v>
                </c:pt>
                <c:pt idx="8">
                  <c:v>-4.6728971962616828E-2</c:v>
                </c:pt>
                <c:pt idx="9">
                  <c:v>0.35643564356435653</c:v>
                </c:pt>
                <c:pt idx="10">
                  <c:v>0.49180327868852469</c:v>
                </c:pt>
                <c:pt idx="11">
                  <c:v>0.38181818181818183</c:v>
                </c:pt>
                <c:pt idx="12">
                  <c:v>0.30323450134770891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00-4250-9616-B9230FE0C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6.png"/><Relationship Id="rId5" Type="http://schemas.openxmlformats.org/officeDocument/2006/relationships/chart" Target="../charts/chart67.xml"/><Relationship Id="rId4" Type="http://schemas.openxmlformats.org/officeDocument/2006/relationships/image" Target="../media/image5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6" Type="http://schemas.openxmlformats.org/officeDocument/2006/relationships/chart" Target="../charts/chart70.xml"/><Relationship Id="rId5" Type="http://schemas.openxmlformats.org/officeDocument/2006/relationships/image" Target="../media/image6.png"/><Relationship Id="rId4" Type="http://schemas.openxmlformats.org/officeDocument/2006/relationships/chart" Target="../charts/chart69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6" Type="http://schemas.openxmlformats.org/officeDocument/2006/relationships/chart" Target="../charts/chart73.xml"/><Relationship Id="rId5" Type="http://schemas.openxmlformats.org/officeDocument/2006/relationships/image" Target="../media/image6.png"/><Relationship Id="rId4" Type="http://schemas.openxmlformats.org/officeDocument/2006/relationships/chart" Target="../charts/chart72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2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image" Target="../media/image3.png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5.xml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4" Type="http://schemas.openxmlformats.org/officeDocument/2006/relationships/image" Target="../media/image2.png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image" Target="../media/image3.png"/><Relationship Id="rId7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4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3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2E311A-7F8F-43FE-8297-10B5C5BA2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FDAFC42-36A5-480D-819A-2AABFA7BAED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16AAA14-CE9F-5561-73CB-4C8716A006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6CF847C-7A35-2E22-C90C-0ABCBC3D883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locales</a:t>
            </a:r>
          </a:p>
        </xdr:txBody>
      </xdr:sp>
    </xdr:grp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7BE799-707E-447D-AD75-B134E2521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96A17C-DBEE-4E17-A84E-76E6FB7D2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90180CF-5780-4723-A6A6-CAF305983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BB8CACD-8AFB-4A82-8A24-CE57A95D8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0FD39D3-8DC6-486E-BD43-3891881CD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-5,4%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66.121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45,2%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Santa Cruz de Tenerife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L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899875A4-A8AD-47A8-8CBA-CC57301E0173}" type="TxLink">
              <a:rPr lang="en-US" sz="1400" b="1" i="0" u="none" strike="noStrike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pPr marL="0" indent="0" algn="ctr"/>
              <a:t>16.618</a:t>
            </a:fld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0.76199</cdr:x>
      <cdr:y>0.56868</cdr:y>
    </cdr:from>
    <cdr:to>
      <cdr:x>0.97824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5005570" y="1877420"/>
          <a:ext cx="1420563" cy="926924"/>
          <a:chOff x="4443920" y="1879587"/>
          <a:chExt cx="1261176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476924" y="1879587"/>
            <a:ext cx="1228172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Q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443920" y="2422525"/>
            <a:ext cx="633161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BA2B9B5E-944F-406A-A88C-3CBE533FBA29}" type="TxLink">
              <a:rPr lang="en-US" sz="1400" b="1" i="0" u="none" strike="noStrike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pPr marL="0" indent="0" algn="r"/>
              <a:t>8,3%</a:t>
            </a:fld>
            <a:endParaRPr lang="es-ES" sz="1400" b="1" i="0" u="none" strike="noStrike">
              <a:solidFill>
                <a:schemeClr val="accent2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0.85037</cdr:x>
      <cdr:y>0.74736</cdr:y>
    </cdr:from>
    <cdr:to>
      <cdr:x>1</cdr:x>
      <cdr:y>0.81941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4959350" y="2470156"/>
          <a:ext cx="872650" cy="2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8103AC8-F690-47DA-9F1C-709E9F409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46ECF55-FAA9-4F8E-A938-AD0D47230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15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90B75C6-6AB9-4620-847E-5B5BCF7EE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0333DF2-3707-4E0D-85D4-878D23210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D3897A1-2F01-4834-8A49-C096FBB31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go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go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80.309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go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46F4EF0-C48C-4B9D-BC1D-7FA64FAE9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C04CD4-312E-4DA7-B8AF-7549DAA9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F5C7619-70AD-46BE-B55B-7426DE365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1F0EB70-4D1D-41B2-9BFF-0A03EF744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878F800-4F27-4D96-B2FA-6EB85AA69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554EB2A-DC04-4C0A-B04E-1CFA0B9FF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B22100-94FD-44D5-8CCC-E3971676A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4DB8981-9F0B-4827-92EB-6FD7D8F8C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02E62B-90D3-42AE-BC82-74903084C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A3F455-4AA0-4C5D-96F8-D7FA010A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B04E7A7-4C75-460B-91F5-23EB4BA50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alo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alojados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1E76C7E-CDFB-41A9-A7B4-87A0D601B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40C22F-514B-434D-8C00-D8B765DA6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DFD6F1-88E4-451D-BE8A-3A1F6CF1A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AB1F6A-12F3-466C-ACEA-8A1956A31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F739076-D20F-41FE-8FFA-06EC0D93E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8182090-8240-4D3D-9E10-D8C8E2A72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AB5C0AD-7993-4C5A-BDDA-1D19B478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904873C-E798-4F77-AFB9-B218AE0DD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9E7AF98-931D-4517-ADB3-948FBAB31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99DFE96-F9D4-4508-B3CB-BDB81A86A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Santa Cruz de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010C6F9-A6AE-4461-AF93-880DA44D7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77F7DD-F812-49E3-B24C-2E6112581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D8356A6-84AD-4B25-B559-8EE97799D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6959FBE-4E32-4121-8672-B5C75821E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9186038-EF74-42BC-8726-C060B3225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288C8C7-2369-477B-B72A-8F75411C5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A2FB8DE-5AF5-4FCC-ACA7-B80607AFC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Santa Cruz de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Santa Cruz de Tenerife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B6A729-3ED1-4D5F-9827-EDAD77E0B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6E07B19-1552-47DC-A912-7F13C229E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D6F0DD-615A-4DD5-8D14-C3519F1F2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BA3C57-40E3-48E6-A91F-D7B795127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489107E-9484-4CA0-B450-E00E9B007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E3EA82-7AF2-4C88-BA8C-A514AA581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9525</xdr:colOff>
      <xdr:row>5</xdr:row>
      <xdr:rowOff>266700</xdr:rowOff>
    </xdr:from>
    <xdr:to>
      <xdr:col>33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92CBCB9-3516-4FD6-A2FC-8F35783CB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207C52-E5FF-4DD9-B02A-3C212623E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U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70BC58-8721-4559-A806-3790C473A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8BB15E-D5DA-439D-9C18-1A5AEF69E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49202AB-E2EE-4092-A9B2-704C656D9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BCFA39-24A2-4F42-90EB-C4312CDDF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9BEBB8-8822-4F71-A245-D03A25676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9F2F3C4-921D-4EDE-A626-865C12604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72F5B2D-FF84-4C0B-BB9E-8B68D09CA4AA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4A7C903-FC4F-F102-5889-B11D0C8016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6E092D3-A005-233B-5162-3997563431E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Oferta alojativa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6A6D33-FFD5-4216-AE2A-E52DAD59D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0DD076-D724-4B9E-B897-FBC8B32ED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A67836-E245-4354-ABFC-CB04EE4D1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93F0597-F0AE-4F78-93C3-087327142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B56EDB-60F1-4873-BF35-AABE97DBA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39E4CF8-F025-428A-BD6B-BE595E4EE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A249399-ACCC-4388-B23E-1FA184F7A184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1A50051-4D19-C0B0-B1A5-1EFA2FD42A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6559F96-623B-9653-998A-6CA15CB22C4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4F5318-B726-4C22-B669-1A9D4B159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AF1F83-9F9B-4CA0-9AD8-7A84C6E82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199253B-76FE-465C-A92A-CAE015575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E24858-ED91-4E47-B918-ABF24E438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2C07BDB-45B9-4475-9E14-6CAAC08A7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323850</xdr:colOff>
      <xdr:row>1</xdr:row>
      <xdr:rowOff>142875</xdr:rowOff>
    </xdr:from>
    <xdr:to>
      <xdr:col>39</xdr:col>
      <xdr:colOff>758190</xdr:colOff>
      <xdr:row>24</xdr:row>
      <xdr:rowOff>120015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18EB075-E758-4EDA-B2A9-38DD80B28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P$4:$AA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05E069-5E55-411F-B195-AC313F58BF37}" type="TxLink">
            <a:rPr lang="en-US" sz="1600" b="1" i="0" u="none" strike="noStrike">
              <a:solidFill>
                <a:srgbClr val="7B8279"/>
              </a:solidFill>
              <a:effectLst/>
              <a:latin typeface="Aptos Narrow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9607C76-F96A-47AB-8AA9-14055ED019DF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43416D8-CCE9-60B1-EE6B-34C0FF29CE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9AF7EA4-EA6B-B6BB-AA06-1D6EF4A2A5D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598D75-09E5-47B3-8EC9-5DC13B4DD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32340C-07D4-4B6A-89A4-2791E46CD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66076CF-4EF3-4AEC-B21A-BDF0EEAA4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E8A0B88-C8A5-467C-89AD-FE6D594D2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7D5C0F0-5B6F-497B-B097-1CBC71F3A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8C0DBAD-2307-4528-94F6-8AF0D5E12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F6FEDB0-7689-45DA-93E5-ECD492176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7FCF91F-99ED-4A4A-A8EE-CDC7BA0F8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1D088B3-FCBE-451F-B928-63D433600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7B08D06-5325-424E-9340-EBAD22897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194B145-ED52-4210-9F20-DE63CBB58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CA1DE10-F954-49D5-B383-F8C01AD0A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54FAE45-6BC5-4B91-8BBD-976767BA8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1C086F7-8458-433A-B4AF-65235C139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A55CFF6-A77B-4527-96E3-89190E853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19050</xdr:colOff>
      <xdr:row>223</xdr:row>
      <xdr:rowOff>0</xdr:rowOff>
    </xdr:from>
    <xdr:to>
      <xdr:col>24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D9D3760-A718-445A-B6C8-9AD3D6E40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249</xdr:row>
      <xdr:rowOff>0</xdr:rowOff>
    </xdr:from>
    <xdr:to>
      <xdr:col>24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6EC3282-2D55-413B-A0A7-22B7820DF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238677-8522-4BA8-915A-3835F208C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93909F9-3018-4A5B-B364-9B0E1A6E4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9F2A713-E096-4756-BB59-F91C82BAA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M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6BE46E7-7181-4C37-97EA-1DE1AD067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6AE5AE-C8CF-49DC-A2CA-D09702AB3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DA97FF-928C-4126-866E-89FE6D7EF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7DCA3FE-4968-44A6-AC0A-5450AA4A7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D6D7650-7801-4ACA-A95C-FCCE76401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8718891-5E1A-46C3-ACA6-397E40E55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Santa Cruz de Tenerife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Santa Cruz de Tenerife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682555-E634-4392-B7A1-DF738C510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44F2D45-BC08-4235-B2C2-B4387FA57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7072C4-5F7A-41D2-A474-FE2A3C3C6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3E3504-DAD3-4E73-90FB-5D249252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EA20185-3993-4D82-98B4-72EEAA59175F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267360C-D1C1-25FD-A1DA-082C854D0A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76F32C0-2985-1A0A-6C20-745DE25DB56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FDB40C-433A-4244-B93A-01DC1A60A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10154F-196D-490D-9987-D0F7C9D48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D478E95-D5C9-4817-AB85-DA67C53A402E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9FFBEE4-1B63-4E98-CD4C-57671DB39D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23E405F-3F4D-91D5-8780-51A8539FEF8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</a:t>
            </a:r>
          </a:p>
        </xdr:txBody>
      </xdr: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C511A4-DDB6-4537-AC88-DB33063FC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76B7ACC-C1DF-4E82-B139-DC057B5FD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22109C3-123A-4859-A1B5-8A4E174D4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328343-FC85-472E-8C1F-8558CCDC2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25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295C357-BAFE-4E66-98A0-0E46C8C33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35725A1-FD06-4207-B305-BADF67276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1C9D002-D558-45D1-B719-1318DA59B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9CC1D4C-F29B-43F7-BF99-BDF78729B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285749</xdr:colOff>
      <xdr:row>134</xdr:row>
      <xdr:rowOff>66676</xdr:rowOff>
    </xdr:from>
    <xdr:to>
      <xdr:col>25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5CCDE733-6942-4912-B299-829C6B5EB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157</xdr:row>
      <xdr:rowOff>323850</xdr:rowOff>
    </xdr:from>
    <xdr:to>
      <xdr:col>24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B97EB3B1-FBE3-464A-86A0-B9FC20E66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0A1A0284-4711-44D1-A0FD-1431A170A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568B78E-9FD4-4A96-8EE9-E33F9FCB8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72FB1B1-E76B-4E3D-AF32-93F3067D3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BD0D998-93B1-42A5-8687-C44B586C4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D861874-A12B-4090-B2D8-310942647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BB75B2-03D5-4213-992C-DD48492F5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9FDD28-AEFC-48C7-B155-ADD55993F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3C96034-1AC2-493A-A468-76E8DCF1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8ED044C-FE46-4331-8921-F7C4C159B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126103-6A98-4B70-A1E0-9E44DC6FF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E030241-0BB6-43DF-B863-24A3B7FF8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7CC61F2-53E3-4FD3-BD47-C8EB8889A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57F3E14-80DF-428F-96BF-2CADB5DB3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619124</xdr:colOff>
      <xdr:row>134</xdr:row>
      <xdr:rowOff>95251</xdr:rowOff>
    </xdr:from>
    <xdr:to>
      <xdr:col>25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963014CD-8973-4BF3-9A31-7B82C2ADB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157</xdr:row>
      <xdr:rowOff>323850</xdr:rowOff>
    </xdr:from>
    <xdr:to>
      <xdr:col>24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4A2A50EC-FA7F-45F9-96AA-EB2056581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E1B3B6E2-CA81-403C-A7FB-3213B4268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46E5F73-333D-447A-87D0-CCB675D94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7ACDF26-DCE6-482C-BDD2-D16BE7884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CDE82B1-A4E5-40CF-8420-141EB96E3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3CAE5B4-52F4-4895-BC53-AC0A168C0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409574</xdr:colOff>
      <xdr:row>2</xdr:row>
      <xdr:rowOff>142874</xdr:rowOff>
    </xdr:from>
    <xdr:to>
      <xdr:col>24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4E89112-1208-4041-A41F-5EDE7B2A4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47EA4F-3F11-47BD-8E9E-EFB5551A3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8569E71-EB79-464D-BDC9-E30C71DE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25</xdr:row>
      <xdr:rowOff>114300</xdr:rowOff>
    </xdr:from>
    <xdr:to>
      <xdr:col>24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E0F59D1-54B8-4F37-9837-66DBF92D3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61615F0-60D7-4E0B-BBDD-80B888595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D65AE9B-0AB9-4F01-BA39-E05747B17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6E056B0-8F56-47D6-A187-8EFF3EDAC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Santa Cruz de Tenerife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Santa Cruz de Tenerife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Santa Cruz de Tenerife</a:t>
          </a:fld>
          <a:endParaRPr lang="es-ES" sz="1100"/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6127313-4343-42F6-B9EB-FB820535D621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160C479-648C-DF6D-28AD-12AE04A3FD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BE5EC01-7FA1-9528-8E3A-99D6C544881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</a:t>
            </a:r>
          </a:p>
        </xdr:txBody>
      </xdr:sp>
    </xdr:grp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704849</xdr:colOff>
      <xdr:row>3</xdr:row>
      <xdr:rowOff>104774</xdr:rowOff>
    </xdr:from>
    <xdr:to>
      <xdr:col>24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90D420-AF94-4D9C-BE1F-DC207D566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228599</xdr:colOff>
      <xdr:row>69</xdr:row>
      <xdr:rowOff>419099</xdr:rowOff>
    </xdr:from>
    <xdr:to>
      <xdr:col>25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033D77B8-45F3-4CDC-B355-972A2773C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4226759-9750-425B-B62F-679FB93F5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8D38B4C-3113-4F6C-BA02-1AA41469D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904875</xdr:colOff>
      <xdr:row>24</xdr:row>
      <xdr:rowOff>180975</xdr:rowOff>
    </xdr:from>
    <xdr:to>
      <xdr:col>25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871C8C5-EBA7-46C0-8A0B-4A536728A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838200</xdr:colOff>
      <xdr:row>47</xdr:row>
      <xdr:rowOff>114300</xdr:rowOff>
    </xdr:from>
    <xdr:to>
      <xdr:col>24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AC9753E-FDC1-460D-A504-03FC5FCEF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Santa Cruz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4, 5 Estrellas de Santa Cruz de Tenerife</a:t>
          </a:fld>
          <a:endParaRPr lang="es-ES" sz="1100"/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9576C8C-79C9-4221-9066-FCA0C8AAA14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96ECB9E-D81A-F56E-FF7C-491CBD3966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DBA5B7D-2801-C7D7-0048-F058E63D931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</a:t>
            </a:r>
          </a:p>
        </xdr:txBody>
      </xdr:sp>
    </xdr:grp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31F13B-9063-4B4C-ADCB-879177FD1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8712EB-6948-4D00-9C35-F11915EC3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20B8E-794B-4624-B85A-0E8D56E66D61}">
  <dimension ref="B1:M58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M20/M14</f>
        <v>#DIV/0!</v>
      </c>
    </row>
    <row r="3" spans="2:13" ht="36" x14ac:dyDescent="0.55000000000000004">
      <c r="B3" s="2" t="s">
        <v>54</v>
      </c>
    </row>
    <row r="4" spans="2:13" ht="24" x14ac:dyDescent="0.4">
      <c r="B4" s="3" t="s">
        <v>207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9.5" thickBot="1" x14ac:dyDescent="0.35">
      <c r="B8" s="6" t="s">
        <v>3</v>
      </c>
    </row>
    <row r="9" spans="2:13" ht="18.75" x14ac:dyDescent="0.3">
      <c r="B9" s="7"/>
    </row>
    <row r="10" spans="2:13" ht="15.75" x14ac:dyDescent="0.25">
      <c r="B10" s="8" t="s">
        <v>4</v>
      </c>
    </row>
    <row r="11" spans="2:13" ht="15.75" x14ac:dyDescent="0.25">
      <c r="B11" s="8" t="s">
        <v>5</v>
      </c>
    </row>
    <row r="12" spans="2:13" x14ac:dyDescent="0.25">
      <c r="B12" s="9"/>
    </row>
    <row r="13" spans="2:13" ht="18.75" hidden="1" x14ac:dyDescent="0.3">
      <c r="B13" s="10" t="s">
        <v>6</v>
      </c>
    </row>
    <row r="14" spans="2:13" ht="15.75" hidden="1" x14ac:dyDescent="0.25">
      <c r="B14" s="8" t="s">
        <v>7</v>
      </c>
    </row>
    <row r="15" spans="2:13" ht="15.75" hidden="1" x14ac:dyDescent="0.25">
      <c r="B15" s="8" t="s">
        <v>8</v>
      </c>
    </row>
    <row r="16" spans="2:13" ht="15.75" hidden="1" x14ac:dyDescent="0.25">
      <c r="B16" s="8" t="s">
        <v>9</v>
      </c>
    </row>
    <row r="17" spans="2:2" ht="15.75" hidden="1" x14ac:dyDescent="0.25">
      <c r="B17" s="8" t="s">
        <v>10</v>
      </c>
    </row>
    <row r="18" spans="2:2" ht="15.75" hidden="1" x14ac:dyDescent="0.25">
      <c r="B18" s="8" t="s">
        <v>11</v>
      </c>
    </row>
    <row r="19" spans="2:2" ht="15.75" hidden="1" x14ac:dyDescent="0.25">
      <c r="B19" s="8" t="s">
        <v>12</v>
      </c>
    </row>
    <row r="20" spans="2:2" ht="15.75" hidden="1" x14ac:dyDescent="0.25">
      <c r="B20" s="8" t="s">
        <v>13</v>
      </c>
    </row>
    <row r="21" spans="2:2" ht="15.75" hidden="1" x14ac:dyDescent="0.25">
      <c r="B21" s="8" t="s">
        <v>14</v>
      </c>
    </row>
    <row r="22" spans="2:2" ht="15.75" hidden="1" x14ac:dyDescent="0.25">
      <c r="B22" s="8" t="s">
        <v>15</v>
      </c>
    </row>
    <row r="23" spans="2:2" hidden="1" x14ac:dyDescent="0.25">
      <c r="B23" s="4"/>
    </row>
    <row r="24" spans="2:2" ht="19.5" thickBot="1" x14ac:dyDescent="0.35">
      <c r="B24" s="6" t="s">
        <v>16</v>
      </c>
    </row>
    <row r="25" spans="2:2" ht="15.75" x14ac:dyDescent="0.25">
      <c r="B25" s="8"/>
    </row>
    <row r="26" spans="2:2" ht="15.75" x14ac:dyDescent="0.25">
      <c r="B26" s="8" t="s">
        <v>208</v>
      </c>
    </row>
    <row r="27" spans="2:2" ht="15.75" x14ac:dyDescent="0.25">
      <c r="B27" s="8" t="s">
        <v>17</v>
      </c>
    </row>
    <row r="28" spans="2:2" ht="15.75" x14ac:dyDescent="0.25">
      <c r="B28" s="11" t="s">
        <v>18</v>
      </c>
    </row>
    <row r="29" spans="2:2" ht="15.75" x14ac:dyDescent="0.25">
      <c r="B29" s="8" t="s">
        <v>209</v>
      </c>
    </row>
    <row r="30" spans="2:2" ht="15.75" x14ac:dyDescent="0.25">
      <c r="B30" s="8" t="s">
        <v>210</v>
      </c>
    </row>
    <row r="31" spans="2:2" ht="15.75" x14ac:dyDescent="0.25">
      <c r="B31" s="8" t="s">
        <v>211</v>
      </c>
    </row>
    <row r="32" spans="2:2" ht="15.75" x14ac:dyDescent="0.25">
      <c r="B32" s="8" t="s">
        <v>19</v>
      </c>
    </row>
    <row r="33" spans="2:2" ht="15.75" x14ac:dyDescent="0.25">
      <c r="B33" s="8" t="s">
        <v>20</v>
      </c>
    </row>
    <row r="34" spans="2:2" ht="15.75" x14ac:dyDescent="0.25">
      <c r="B34" s="8" t="s">
        <v>21</v>
      </c>
    </row>
    <row r="35" spans="2:2" ht="15.75" x14ac:dyDescent="0.25">
      <c r="B35" s="8" t="s">
        <v>22</v>
      </c>
    </row>
    <row r="36" spans="2:2" ht="15.75" x14ac:dyDescent="0.25">
      <c r="B36" s="8" t="s">
        <v>23</v>
      </c>
    </row>
    <row r="37" spans="2:2" ht="15.75" x14ac:dyDescent="0.25">
      <c r="B37" s="8" t="s">
        <v>24</v>
      </c>
    </row>
    <row r="38" spans="2:2" ht="15.75" x14ac:dyDescent="0.25">
      <c r="B38" s="8" t="s">
        <v>25</v>
      </c>
    </row>
    <row r="39" spans="2:2" ht="15.75" x14ac:dyDescent="0.25">
      <c r="B39" s="8" t="s">
        <v>26</v>
      </c>
    </row>
    <row r="40" spans="2:2" ht="15.75" x14ac:dyDescent="0.25">
      <c r="B40" s="8" t="s">
        <v>27</v>
      </c>
    </row>
    <row r="41" spans="2:2" ht="15.75" x14ac:dyDescent="0.25">
      <c r="B41" s="8" t="s">
        <v>212</v>
      </c>
    </row>
    <row r="42" spans="2:2" ht="15.75" x14ac:dyDescent="0.25">
      <c r="B42" s="8" t="s">
        <v>213</v>
      </c>
    </row>
    <row r="43" spans="2:2" ht="15.75" x14ac:dyDescent="0.25">
      <c r="B43" s="11" t="s">
        <v>28</v>
      </c>
    </row>
    <row r="44" spans="2:2" ht="15.75" x14ac:dyDescent="0.25">
      <c r="B44" s="8" t="s">
        <v>29</v>
      </c>
    </row>
    <row r="45" spans="2:2" ht="15.75" x14ac:dyDescent="0.25">
      <c r="B45" s="8" t="s">
        <v>30</v>
      </c>
    </row>
    <row r="46" spans="2:2" ht="15.75" x14ac:dyDescent="0.25">
      <c r="B46" s="11" t="s">
        <v>31</v>
      </c>
    </row>
    <row r="47" spans="2:2" ht="15.75" x14ac:dyDescent="0.25">
      <c r="B47" s="8" t="s">
        <v>214</v>
      </c>
    </row>
    <row r="48" spans="2:2" ht="15.75" x14ac:dyDescent="0.25">
      <c r="B48" s="8" t="s">
        <v>215</v>
      </c>
    </row>
    <row r="49" spans="2:2" ht="15.75" x14ac:dyDescent="0.25">
      <c r="B49" s="8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50" spans="2:2" ht="15.75" x14ac:dyDescent="0.25">
      <c r="B50" s="8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51" spans="2:2" ht="15.75" x14ac:dyDescent="0.25">
      <c r="B51" s="8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52" spans="2:2" ht="15.75" x14ac:dyDescent="0.25">
      <c r="B52" s="11" t="s">
        <v>32</v>
      </c>
    </row>
    <row r="53" spans="2:2" ht="15.75" x14ac:dyDescent="0.25">
      <c r="B53" s="8" t="s">
        <v>216</v>
      </c>
    </row>
    <row r="54" spans="2:2" ht="15.75" x14ac:dyDescent="0.25">
      <c r="B54" s="8" t="s">
        <v>217</v>
      </c>
    </row>
    <row r="55" spans="2:2" ht="15.75" x14ac:dyDescent="0.25">
      <c r="B55" s="11" t="s">
        <v>33</v>
      </c>
    </row>
    <row r="56" spans="2:2" ht="15.75" x14ac:dyDescent="0.25">
      <c r="B56" s="8" t="s">
        <v>218</v>
      </c>
    </row>
    <row r="57" spans="2:2" ht="15.75" x14ac:dyDescent="0.25">
      <c r="B57" s="11" t="s">
        <v>34</v>
      </c>
    </row>
    <row r="58" spans="2:2" ht="31.5" x14ac:dyDescent="0.25">
      <c r="B58" s="12" t="s">
        <v>35</v>
      </c>
    </row>
  </sheetData>
  <hyperlinks>
    <hyperlink ref="B10" location="'Plazas aloj islas cat y tipolog'!A1" tooltip="Plazas alojativas Canarias e islas" display="Plazas alojativas Canarias e islas" xr:uid="{A1331B70-416A-49F8-AB92-4E56B1B7D9E4}"/>
    <hyperlink ref="B14" location="'Evolución plazas Canarias'!A1" tooltip="Evolución plazas alojativas en Canarias según tipología y categoría del alojamiento" display="Evolución plazas alojativas en Canarias según tipología y categoría del alojamiento" xr:uid="{23A1C4BE-18A9-4E09-A759-B8434D52E3F1}"/>
    <hyperlink ref="B20" location="'cuota plazas isla sobre Canaria'!A1" tooltip="Cuota de plazas isla sobre total Canarias (hotel+apartamento)" display="Cuota de plazas isla sobre total Canarias (hotel+apartamento)" xr:uid="{4EBEA8F1-4D5F-4021-9843-7F84B5D0F7FC}"/>
    <hyperlink ref="B21" location="'cuota plazas isla Canar hot apt'!A1" tooltip="Cuota de plazas isla sobre total Canarias hotel y apartamento" display="Cuota de plazas isla sobre total Canarias hotel y apartamento" xr:uid="{48C5E989-A1B4-440D-A57F-74467A004A0B}"/>
    <hyperlink ref="B22" location="'Estructura alojariva islas'!A1" tooltip="Estructura alojativa por isla" display="Estructura alojativa por isla" xr:uid="{ED250173-322F-417F-81FA-105B437AB794}"/>
    <hyperlink ref="B29" location="'Viajeros entr evol mensu TF'!A1" tooltip="Evolución mensual de viajeros entrentrados en Tenerife según lugar de residencia" display="Evolución mensual de viajeros entrados en Tenerife según lugar de residencia" xr:uid="{09F9FDDA-CED9-446E-811E-177948C1B6FD}"/>
    <hyperlink ref="B11" location="'Establecim aloj islas cat y tip'!A1" tooltip="Establecimientos alojativos Canarias e islas" display="Establecimientos alojativos Canarias e islas" xr:uid="{7D89BC38-FBA0-431B-BD91-A555503E06B4}"/>
    <hyperlink ref="B16" location="'Evolución plazas Gran Canaria'!A1" tooltip="Evolución plazas alojativas en Gran Canaria según tipología y categoría del alojamiento" display="Evolución plazas alojativas en Gran Canaria según tipología y categoría del alojamiento" xr:uid="{90DC0226-C92E-4F48-8466-DF36E9918906}"/>
    <hyperlink ref="B15" location="'Evolución plazas Tenerife'!A1" tooltip="Evolución plazas alojativas en Tenerife según tipología y categoría del alojamiento" display="Evolución plazas alojativas en Tenerife según tipología y categoría del alojamiento" xr:uid="{1EDC1EEA-BAB5-4DF8-8501-5E5D9A652CD2}"/>
    <hyperlink ref="B18" location="'Evolución plazas Lanzarote'!A1" tooltip="Evolución plazas alojativas en Lanzarote según tipología y categoría del alojamiento" display="Evolución plazas alojativas en Lanzarote según tipología y categoría del alojamiento" xr:uid="{164B8E7C-BB44-46FE-ADB2-ECB4169FFC4B}"/>
    <hyperlink ref="B17" location="'Evolución plazas Fuerteventura'!A1" tooltip="Evolución plazas alojativas en Fuerteventura según tipología y categoría del alojamiento" display="Evolución plazas alojativas en Fuerteventura según tipología y categoría del alojamiento" xr:uid="{14765EEB-5453-4D70-B8C9-C448ECFDA0CA}"/>
    <hyperlink ref="B19" location="'Evolución plazas LP-LG-EH'!A1" tooltip="Evolución plazas alojativas en Lanzarote según tipología y categoría del alojamiento" display="Evolución plazas alojativas según tipología y categoría del alojamiento - La Palma - La Gomera - El Hierro" xr:uid="{E31B5710-BC59-46C1-9A1D-17A34AADB825}"/>
    <hyperlink ref="B44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A01FB34B-1E56-4A7E-AE29-607247AE617A}"/>
    <hyperlink ref="B33" location="'Viajeros entr ti-cat ultimo mes'!A1" tooltip="Viajeros entrados en los establecimientos alojativos de Tenerife por municipio y categoría " display="Viajeros entrados en los establecimientos alojativos de Tenerife por municipio y categoría " xr:uid="{29D13C83-5C41-435B-AC7E-CF9C1DDF03AF}"/>
    <hyperlink ref="B49" location="'Pernoctaciones lugar reside'!A1" tooltip="Pernoctaciones registradas en establecimientos alojativos de Canarias e islas según tipología y categoría" display="'Pernoctaciones lugar reside'!A1" xr:uid="{9B8CB8A7-B58F-4DE2-8E3B-5CD137D84F58}"/>
    <hyperlink ref="B26" location="'Resumen indicadores'!A1" tooltip="Resumen indicadores Tenerife" display="Resumen indicadores Tenerife" xr:uid="{81E45BE1-3185-430A-8166-DBB88A7056B7}"/>
    <hyperlink ref="B27" location="'Resumen indicadores municipios '!A1" tooltip="Resumen indicadores municipios Tenerife" display="Resumen indicadores municipios Tenerife" xr:uid="{41F779EB-6EE4-4A76-8E9D-3685230E56E2}"/>
    <hyperlink ref="B30" location="'Viajeros entr evol mensu TF cat'!A1" tooltip="Evolución mensual de viajeros entrentrados en Tenerife según lugar de residencia" display="'Viajeros entr evol mensu TF cat'!A1" xr:uid="{A3A260CD-4921-4B40-B957-A45AA5EEC0E3}"/>
    <hyperlink ref="B31" location="'Viajeros entr evol anual TF cat'!A1" tooltip="Evolución mensual de viajeros entrentrados en Tenerife según lugar de residencia" display="'Viajeros entr evol anual TF cat'!A1" xr:uid="{40672542-540A-4CE7-8CBE-FFC4408C7CB5}"/>
    <hyperlink ref="B45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D3619C47-96DA-43C1-BA67-CBD6326EE7D1}"/>
    <hyperlink ref="B3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72A0427D-E35A-47AF-AABC-BC7EB58D2779}"/>
    <hyperlink ref="B3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EC1FCAA9-CDBA-474C-8DBC-324FF9B1C09B}"/>
    <hyperlink ref="B3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8934627F-B893-43BA-B382-9AFE497CC498}"/>
    <hyperlink ref="B37:B3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2180B582-79CB-47F3-A6D4-14EC6E46BC4F}"/>
    <hyperlink ref="B3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984DA13B-9301-431A-AEB6-F9EDF09B9295}"/>
    <hyperlink ref="B3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778BCE6F-0B03-4839-851D-92DA8C43648F}"/>
    <hyperlink ref="B3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32732B21-C837-4968-9434-4B956C67A757}"/>
    <hyperlink ref="B4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388047A0-4EA6-481E-9EEA-C4479D087470}"/>
    <hyperlink ref="B41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AD521727-0C2B-4099-97E4-C165AD547692}"/>
    <hyperlink ref="B3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0AED0241-EBC9-4315-89EF-8871674B110C}"/>
    <hyperlink ref="B42" location="'distribución españoles x catego'!A1" tooltip="=CONCATENAR(&quot;Viajeros peninsulares entrados en los hoteles y apartamentos de &quot;;Actualizaciones!$B$3;&quot; por tipología y categoría de alojamiento&quot;)" display="'distribución españoles x catego'!A1" xr:uid="{687EA53C-8912-46B0-AD53-A20EF2965A81}"/>
    <hyperlink ref="B47" location="'Pernoctaciones evol mensu TF'!A1" tooltip="Evolución mensual de pernoctaciones en Tenerife según lugar de residencia" display="'Pernoctaciones evol mensu TF'!A1" xr:uid="{4AB4EA65-602A-4583-830F-7897B08D4993}"/>
    <hyperlink ref="B48" location="'Pernocta evol mensu TF cat'!A1" tooltip="Evolución mensual de pernoctaciones en Tenerife según lugar de residencia" display="'Pernocta evol mensu TF cat'!A1" xr:uid="{0E8E4777-5AAD-4E09-B529-5DF3D6C9A601}"/>
    <hyperlink ref="B50" location="'Pernoctaciones lugar residen ac'!A1" tooltip="Pernoctaciones registradas en establecimientos alojativos de Canarias e islas según tipología y categoría" display="'Pernoctaciones lugar residen ac'!A1" xr:uid="{91AB4ECD-D35F-421A-B952-71DC690A14D2}"/>
    <hyperlink ref="B51" location="'Pernoctaciones lugar reside año'!A1" tooltip="Pernoctaciones registradas en establecimientos alojativos de Canarias e islas según tipología y categoría" display="'Pernoctaciones lugar reside año'!A1" xr:uid="{23EC6507-1F42-4780-809F-07D4547FE404}"/>
    <hyperlink ref="B58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6F89923A-F15A-425C-9A45-BA660A954FA3}"/>
    <hyperlink ref="B53" location="'EM evol menusual lugar resd'!A1" tooltip="Evolución mensual de estancia media en Tenerife según lugar de residencia" display="'EM evol menusual lugar resd'!A1" xr:uid="{C1CD7A4C-4260-4AFD-A4EB-AD5C773C9D2D}"/>
    <hyperlink ref="B54" location="'EM evol mensu TF cat '!A1" tooltip="Evolución mensual de estancia media en Tenerife según lugar de residencia" display="'EM evol mensu TF cat '!A1" xr:uid="{4FDCCF5B-83F6-4E52-A722-8C43EE6B4286}"/>
    <hyperlink ref="B56" location="'tasa de ocupación evol mens'!A1" tooltip="Evolución mensual de estancia media en Tenerife según lugar de residencia" display="'tasa de ocupación evol mens'!A1" xr:uid="{AB8881CB-2D71-4A1C-BDE7-6FDE0039DD9D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8D046-A3B1-4D03-807F-CC8FFA7A23D7}">
  <sheetPr>
    <tabColor theme="7" tint="0.79998168889431442"/>
  </sheetPr>
  <dimension ref="A4:N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65" t="s">
        <v>246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1" t="s">
        <v>67</v>
      </c>
    </row>
    <row r="5" spans="1:14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N5" s="1" t="s">
        <v>68</v>
      </c>
    </row>
    <row r="6" spans="1:14" ht="22.5" thickTop="1" thickBot="1" x14ac:dyDescent="0.3">
      <c r="B6" s="109" t="s">
        <v>36</v>
      </c>
      <c r="C6" s="283" t="s">
        <v>133</v>
      </c>
      <c r="D6" s="284"/>
      <c r="E6" s="284"/>
      <c r="F6" s="284"/>
      <c r="G6" s="284"/>
      <c r="H6" s="284"/>
      <c r="I6" s="284"/>
      <c r="J6" s="284"/>
      <c r="K6" s="284"/>
      <c r="L6" s="284"/>
      <c r="M6" s="285"/>
    </row>
    <row r="7" spans="1:14" ht="22.5" thickTop="1" thickBot="1" x14ac:dyDescent="0.3">
      <c r="B7" s="110"/>
      <c r="C7" s="286">
        <f>2019</f>
        <v>2019</v>
      </c>
      <c r="D7" s="287"/>
      <c r="E7" s="288">
        <v>2020</v>
      </c>
      <c r="F7" s="287"/>
      <c r="G7" s="288">
        <v>2021</v>
      </c>
      <c r="H7" s="287"/>
      <c r="I7" s="288">
        <v>2022</v>
      </c>
      <c r="J7" s="287"/>
      <c r="K7" s="288">
        <v>2023</v>
      </c>
      <c r="L7" s="289"/>
      <c r="M7" s="290"/>
    </row>
    <row r="8" spans="1:14" ht="16.5" thickTop="1" thickBot="1" x14ac:dyDescent="0.3">
      <c r="B8" s="86"/>
      <c r="C8" s="112" t="s">
        <v>70</v>
      </c>
      <c r="D8" s="113" t="str">
        <f>CONCATENATE("var ",RIGHT(2019,2),"/",RIGHT(2018,2))</f>
        <v>var 19/18</v>
      </c>
      <c r="E8" s="114" t="s">
        <v>70</v>
      </c>
      <c r="F8" s="113" t="str">
        <f>CONCATENATE("var ",RIGHT(E7,2),"/",RIGHT(E7-1,2))</f>
        <v>var 20/19</v>
      </c>
      <c r="G8" s="114" t="s">
        <v>70</v>
      </c>
      <c r="H8" s="113" t="str">
        <f>CONCATENATE("var ",RIGHT(G7,2),"/",RIGHT(G7-1,2))</f>
        <v>var 21/20</v>
      </c>
      <c r="I8" s="114" t="s">
        <v>70</v>
      </c>
      <c r="J8" s="113" t="str">
        <f>CONCATENATE("var ",RIGHT(I7,2),"/",RIGHT(I7-1,2))</f>
        <v>var 22/21</v>
      </c>
      <c r="K8" s="114" t="s">
        <v>70</v>
      </c>
      <c r="L8" s="113" t="str">
        <f>CONCATENATE("var ",RIGHT(K7,2),"/",RIGHT(K7-1,2))</f>
        <v>var 23/22</v>
      </c>
      <c r="M8" s="113" t="str">
        <f>CONCATENATE("var ",RIGHT(K7,2),"/",RIGHT(2019,2))</f>
        <v>var 23/19</v>
      </c>
    </row>
    <row r="9" spans="1:14" x14ac:dyDescent="0.25">
      <c r="A9" s="1" t="s">
        <v>71</v>
      </c>
      <c r="B9" s="115" t="s">
        <v>72</v>
      </c>
      <c r="C9" s="116">
        <v>20553</v>
      </c>
      <c r="D9" s="117">
        <v>-2.1239106624124982E-2</v>
      </c>
      <c r="E9" s="116">
        <v>20553</v>
      </c>
      <c r="F9" s="117">
        <f t="shared" ref="F9:F21" si="0">IFERROR(E9/C9-1,"-")</f>
        <v>0</v>
      </c>
      <c r="G9" s="116">
        <v>4767</v>
      </c>
      <c r="H9" s="117">
        <f t="shared" ref="H9:J21" si="1">IFERROR(G9/E9-1,"-")</f>
        <v>-0.76806305648810391</v>
      </c>
      <c r="I9" s="116">
        <v>14146</v>
      </c>
      <c r="J9" s="117">
        <f t="shared" si="1"/>
        <v>1.9674847912733373</v>
      </c>
      <c r="K9" s="116">
        <v>23609</v>
      </c>
      <c r="L9" s="117">
        <f t="shared" ref="L9:L17" si="2">IFERROR(K9/I9-1,"-")</f>
        <v>0.66895235402233855</v>
      </c>
      <c r="M9" s="117">
        <f>K9/C9-1</f>
        <v>0.14868875589938213</v>
      </c>
    </row>
    <row r="10" spans="1:14" x14ac:dyDescent="0.25">
      <c r="A10" s="1" t="s">
        <v>73</v>
      </c>
      <c r="B10" s="115" t="s">
        <v>74</v>
      </c>
      <c r="C10" s="116">
        <v>20929</v>
      </c>
      <c r="D10" s="117">
        <v>-5.9032461109612466E-2</v>
      </c>
      <c r="E10" s="116">
        <v>23364</v>
      </c>
      <c r="F10" s="117">
        <f t="shared" si="0"/>
        <v>0.11634574036026568</v>
      </c>
      <c r="G10" s="116">
        <v>8041</v>
      </c>
      <c r="H10" s="117">
        <f t="shared" si="1"/>
        <v>-0.65583804143126179</v>
      </c>
      <c r="I10" s="116">
        <v>17059</v>
      </c>
      <c r="J10" s="117">
        <f t="shared" si="1"/>
        <v>1.1215023007088671</v>
      </c>
      <c r="K10" s="116">
        <v>22775</v>
      </c>
      <c r="L10" s="117">
        <f>IFERROR(K10/I10-1,"-")</f>
        <v>0.33507239580280213</v>
      </c>
      <c r="M10" s="117">
        <f>IFERROR(K10/C10-1,"-")</f>
        <v>8.8202971952792808E-2</v>
      </c>
    </row>
    <row r="11" spans="1:14" x14ac:dyDescent="0.25">
      <c r="A11" s="1" t="s">
        <v>75</v>
      </c>
      <c r="B11" s="115" t="s">
        <v>76</v>
      </c>
      <c r="C11" s="116">
        <v>21779</v>
      </c>
      <c r="D11" s="117">
        <v>-1.6172019695532391E-2</v>
      </c>
      <c r="E11" s="116">
        <v>8936</v>
      </c>
      <c r="F11" s="117">
        <f t="shared" si="0"/>
        <v>-0.58969649662518941</v>
      </c>
      <c r="G11" s="116">
        <v>10312</v>
      </c>
      <c r="H11" s="117">
        <f t="shared" si="1"/>
        <v>0.15398388540734098</v>
      </c>
      <c r="I11" s="116">
        <v>20054</v>
      </c>
      <c r="J11" s="117">
        <f t="shared" si="1"/>
        <v>0.94472459270752518</v>
      </c>
      <c r="K11" s="116">
        <v>25174</v>
      </c>
      <c r="L11" s="117">
        <f t="shared" si="2"/>
        <v>0.25531066121472024</v>
      </c>
      <c r="M11" s="117">
        <f t="shared" ref="M11:M20" si="3">IFERROR(K11/C11-1,"-")</f>
        <v>0.15588410854492851</v>
      </c>
    </row>
    <row r="12" spans="1:14" x14ac:dyDescent="0.25">
      <c r="A12" s="1" t="s">
        <v>77</v>
      </c>
      <c r="B12" s="115" t="s">
        <v>78</v>
      </c>
      <c r="C12" s="116">
        <v>16758</v>
      </c>
      <c r="D12" s="117">
        <v>-0.13676402410755684</v>
      </c>
      <c r="E12" s="116">
        <v>0</v>
      </c>
      <c r="F12" s="117">
        <f t="shared" si="0"/>
        <v>-1</v>
      </c>
      <c r="G12" s="116">
        <v>9597</v>
      </c>
      <c r="H12" s="117" t="str">
        <f t="shared" si="1"/>
        <v>-</v>
      </c>
      <c r="I12" s="116">
        <v>17340</v>
      </c>
      <c r="J12" s="117">
        <f t="shared" si="1"/>
        <v>0.8068146295717411</v>
      </c>
      <c r="K12" s="116">
        <v>19154</v>
      </c>
      <c r="L12" s="117">
        <f t="shared" si="2"/>
        <v>0.10461361014994242</v>
      </c>
      <c r="M12" s="117">
        <f t="shared" si="3"/>
        <v>0.14297648884115044</v>
      </c>
    </row>
    <row r="13" spans="1:14" x14ac:dyDescent="0.25">
      <c r="A13" s="1" t="s">
        <v>79</v>
      </c>
      <c r="B13" s="115" t="s">
        <v>80</v>
      </c>
      <c r="C13" s="116">
        <v>17027</v>
      </c>
      <c r="D13" s="117">
        <v>-0.10900052328623755</v>
      </c>
      <c r="E13" s="116">
        <v>0</v>
      </c>
      <c r="F13" s="117">
        <f t="shared" si="0"/>
        <v>-1</v>
      </c>
      <c r="G13" s="116">
        <v>12545</v>
      </c>
      <c r="H13" s="117" t="str">
        <f t="shared" si="1"/>
        <v>-</v>
      </c>
      <c r="I13" s="116">
        <v>18214</v>
      </c>
      <c r="J13" s="117">
        <f t="shared" si="1"/>
        <v>0.45189318453567151</v>
      </c>
      <c r="K13" s="116">
        <v>17881</v>
      </c>
      <c r="L13" s="117">
        <f t="shared" si="2"/>
        <v>-1.828263972768196E-2</v>
      </c>
      <c r="M13" s="117">
        <f t="shared" si="3"/>
        <v>5.015563516767485E-2</v>
      </c>
    </row>
    <row r="14" spans="1:14" x14ac:dyDescent="0.25">
      <c r="A14" s="1" t="s">
        <v>81</v>
      </c>
      <c r="B14" s="115" t="s">
        <v>82</v>
      </c>
      <c r="C14" s="116">
        <v>15071</v>
      </c>
      <c r="D14" s="117">
        <v>-0.16794567437751895</v>
      </c>
      <c r="E14" s="116">
        <v>0</v>
      </c>
      <c r="F14" s="117">
        <f t="shared" si="0"/>
        <v>-1</v>
      </c>
      <c r="G14" s="116">
        <v>13541</v>
      </c>
      <c r="H14" s="117" t="str">
        <f t="shared" si="1"/>
        <v>-</v>
      </c>
      <c r="I14" s="116">
        <v>17608</v>
      </c>
      <c r="J14" s="117">
        <f t="shared" si="1"/>
        <v>0.30034709401078197</v>
      </c>
      <c r="K14" s="116">
        <v>17983</v>
      </c>
      <c r="L14" s="117">
        <f t="shared" si="2"/>
        <v>2.1297137664697763E-2</v>
      </c>
      <c r="M14" s="117">
        <f t="shared" si="3"/>
        <v>0.19321876451463083</v>
      </c>
    </row>
    <row r="15" spans="1:14" x14ac:dyDescent="0.25">
      <c r="A15" s="1" t="s">
        <v>83</v>
      </c>
      <c r="B15" s="115" t="s">
        <v>84</v>
      </c>
      <c r="C15" s="116">
        <v>17228</v>
      </c>
      <c r="D15" s="117">
        <v>-3.5062170942085857E-2</v>
      </c>
      <c r="E15" s="116">
        <v>0</v>
      </c>
      <c r="F15" s="117">
        <f t="shared" si="0"/>
        <v>-1</v>
      </c>
      <c r="G15" s="116">
        <v>14398</v>
      </c>
      <c r="H15" s="117" t="str">
        <f t="shared" si="1"/>
        <v>-</v>
      </c>
      <c r="I15" s="116">
        <v>18083</v>
      </c>
      <c r="J15" s="117">
        <f t="shared" si="1"/>
        <v>0.25593832476732881</v>
      </c>
      <c r="K15" s="116">
        <v>16810</v>
      </c>
      <c r="L15" s="117">
        <f t="shared" si="2"/>
        <v>-7.0397611015871275E-2</v>
      </c>
      <c r="M15" s="117">
        <f t="shared" si="3"/>
        <v>-2.4262827954492638E-2</v>
      </c>
    </row>
    <row r="16" spans="1:14" x14ac:dyDescent="0.25">
      <c r="A16" s="1" t="s">
        <v>85</v>
      </c>
      <c r="B16" s="115" t="s">
        <v>86</v>
      </c>
      <c r="C16" s="116">
        <v>13793</v>
      </c>
      <c r="D16" s="117">
        <v>-3.6868933733677833E-2</v>
      </c>
      <c r="E16" s="116">
        <v>6776</v>
      </c>
      <c r="F16" s="117">
        <f t="shared" si="0"/>
        <v>-0.50873631552236642</v>
      </c>
      <c r="G16" s="116">
        <v>13925</v>
      </c>
      <c r="H16" s="117">
        <f t="shared" si="1"/>
        <v>1.0550472255017711</v>
      </c>
      <c r="I16" s="116">
        <v>15520</v>
      </c>
      <c r="J16" s="117">
        <f t="shared" si="1"/>
        <v>0.1145421903052064</v>
      </c>
      <c r="K16" s="116">
        <v>14993</v>
      </c>
      <c r="L16" s="117">
        <f t="shared" si="2"/>
        <v>-3.39561855670103E-2</v>
      </c>
      <c r="M16" s="117">
        <f t="shared" si="3"/>
        <v>8.7000652504893861E-2</v>
      </c>
    </row>
    <row r="17" spans="1:14" x14ac:dyDescent="0.25">
      <c r="A17" s="1" t="s">
        <v>87</v>
      </c>
      <c r="B17" s="115" t="s">
        <v>88</v>
      </c>
      <c r="C17" s="116">
        <v>15992</v>
      </c>
      <c r="D17" s="117">
        <v>2.2833386632555186E-2</v>
      </c>
      <c r="E17" s="116">
        <v>7423</v>
      </c>
      <c r="F17" s="117">
        <f t="shared" si="0"/>
        <v>-0.53583041520760388</v>
      </c>
      <c r="G17" s="116">
        <v>16473</v>
      </c>
      <c r="H17" s="117">
        <f t="shared" si="1"/>
        <v>1.2191836184830929</v>
      </c>
      <c r="I17" s="116">
        <v>19959</v>
      </c>
      <c r="J17" s="117">
        <f t="shared" si="1"/>
        <v>0.21161901293024954</v>
      </c>
      <c r="K17" s="116">
        <v>15933</v>
      </c>
      <c r="L17" s="117">
        <f t="shared" si="2"/>
        <v>-0.2017135127010371</v>
      </c>
      <c r="M17" s="117">
        <f t="shared" si="3"/>
        <v>-3.68934467233617E-3</v>
      </c>
    </row>
    <row r="18" spans="1:14" x14ac:dyDescent="0.25">
      <c r="A18" s="1" t="s">
        <v>89</v>
      </c>
      <c r="B18" s="115" t="s">
        <v>90</v>
      </c>
      <c r="C18" s="116">
        <v>18677</v>
      </c>
      <c r="D18" s="117">
        <v>-6.8292926269579945E-2</v>
      </c>
      <c r="E18" s="116">
        <v>9298</v>
      </c>
      <c r="F18" s="117">
        <f t="shared" si="0"/>
        <v>-0.50216844246934733</v>
      </c>
      <c r="G18" s="116">
        <v>19721</v>
      </c>
      <c r="H18" s="117">
        <f t="shared" si="1"/>
        <v>1.1209937620993764</v>
      </c>
      <c r="I18" s="116">
        <v>21932</v>
      </c>
      <c r="J18" s="117">
        <f t="shared" si="1"/>
        <v>0.11211399016277057</v>
      </c>
      <c r="K18" s="116">
        <v>20553</v>
      </c>
      <c r="L18" s="117">
        <f>IFERROR(K18/I18-1,"-")</f>
        <v>-6.2876162684661674E-2</v>
      </c>
      <c r="M18" s="117">
        <f t="shared" si="3"/>
        <v>0.10044439685174278</v>
      </c>
    </row>
    <row r="19" spans="1:14" x14ac:dyDescent="0.25">
      <c r="A19" s="1" t="s">
        <v>91</v>
      </c>
      <c r="B19" s="115" t="s">
        <v>92</v>
      </c>
      <c r="C19" s="116">
        <v>21685</v>
      </c>
      <c r="D19" s="117">
        <v>-1.5749818445896846E-2</v>
      </c>
      <c r="E19" s="116">
        <v>8104</v>
      </c>
      <c r="F19" s="117">
        <f t="shared" si="0"/>
        <v>-0.62628545077242337</v>
      </c>
      <c r="G19" s="116">
        <v>22740</v>
      </c>
      <c r="H19" s="117">
        <f t="shared" si="1"/>
        <v>1.8060217176702862</v>
      </c>
      <c r="I19" s="116">
        <v>25251</v>
      </c>
      <c r="J19" s="117">
        <f t="shared" si="1"/>
        <v>0.11042216358839041</v>
      </c>
      <c r="K19" s="116">
        <v>23667</v>
      </c>
      <c r="L19" s="117">
        <f>IFERROR(K19/I19-1,"-")</f>
        <v>-6.2730188903409756E-2</v>
      </c>
      <c r="M19" s="117">
        <f t="shared" si="3"/>
        <v>9.1399584966566749E-2</v>
      </c>
    </row>
    <row r="20" spans="1:14" x14ac:dyDescent="0.25">
      <c r="A20" s="1" t="s">
        <v>93</v>
      </c>
      <c r="B20" s="115" t="s">
        <v>94</v>
      </c>
      <c r="C20" s="116">
        <v>20923</v>
      </c>
      <c r="D20" s="117">
        <v>2.528544127015242E-2</v>
      </c>
      <c r="E20" s="116">
        <v>6962</v>
      </c>
      <c r="F20" s="117">
        <f t="shared" si="0"/>
        <v>-0.66725612961812364</v>
      </c>
      <c r="G20" s="116">
        <v>18198</v>
      </c>
      <c r="H20" s="117">
        <f t="shared" si="1"/>
        <v>1.6139040505601838</v>
      </c>
      <c r="I20" s="116">
        <v>23965</v>
      </c>
      <c r="J20" s="117">
        <f t="shared" si="1"/>
        <v>0.3169029563688317</v>
      </c>
      <c r="K20" s="116">
        <v>20577</v>
      </c>
      <c r="L20" s="117">
        <f>IFERROR(K20/I20-1,"-")</f>
        <v>-0.14137283538493639</v>
      </c>
      <c r="M20" s="117">
        <f t="shared" si="3"/>
        <v>-1.6536825503034924E-2</v>
      </c>
    </row>
    <row r="21" spans="1:14" ht="15.75" x14ac:dyDescent="0.25">
      <c r="A21" s="1" t="s">
        <v>0</v>
      </c>
      <c r="B21" s="118" t="s">
        <v>36</v>
      </c>
      <c r="C21" s="119">
        <v>220415</v>
      </c>
      <c r="D21" s="120">
        <v>-5.1199049541774122E-2</v>
      </c>
      <c r="E21" s="119">
        <v>103516</v>
      </c>
      <c r="F21" s="120">
        <f t="shared" si="0"/>
        <v>-0.53035864165324509</v>
      </c>
      <c r="G21" s="119">
        <v>164258</v>
      </c>
      <c r="H21" s="120">
        <f t="shared" si="1"/>
        <v>0.58678851578499946</v>
      </c>
      <c r="I21" s="119">
        <v>229131</v>
      </c>
      <c r="J21" s="120">
        <f t="shared" si="1"/>
        <v>0.39494575606667559</v>
      </c>
      <c r="K21" s="119">
        <v>239109</v>
      </c>
      <c r="L21" s="120">
        <v>4.3547141155059865E-2</v>
      </c>
      <c r="M21" s="120">
        <v>8.4812739604836374E-2</v>
      </c>
    </row>
    <row r="22" spans="1:14" ht="6" customHeight="1" x14ac:dyDescent="0.25"/>
    <row r="23" spans="1:14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16"/>
      <c r="L23" s="106"/>
      <c r="M23" s="106"/>
    </row>
    <row r="24" spans="1:14" x14ac:dyDescent="0.25">
      <c r="I24" s="121"/>
      <c r="L24" s="80"/>
    </row>
    <row r="26" spans="1:14" ht="48.75" customHeight="1" thickBot="1" x14ac:dyDescent="0.3">
      <c r="B26" s="265" t="s">
        <v>247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1" t="s">
        <v>95</v>
      </c>
    </row>
    <row r="27" spans="1:14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N27" s="1" t="s">
        <v>96</v>
      </c>
    </row>
    <row r="28" spans="1:14" ht="22.5" thickTop="1" thickBot="1" x14ac:dyDescent="0.3">
      <c r="B28" s="122" t="s">
        <v>97</v>
      </c>
      <c r="C28" s="283" t="s">
        <v>138</v>
      </c>
      <c r="D28" s="284"/>
      <c r="E28" s="284"/>
      <c r="F28" s="284"/>
      <c r="G28" s="284"/>
      <c r="H28" s="284"/>
      <c r="I28" s="284"/>
      <c r="J28" s="284"/>
      <c r="K28" s="284"/>
      <c r="L28" s="284"/>
      <c r="M28" s="285"/>
    </row>
    <row r="29" spans="1:14" ht="22.5" thickTop="1" thickBot="1" x14ac:dyDescent="0.3">
      <c r="B29" s="110"/>
      <c r="C29" s="286">
        <f>2019</f>
        <v>2019</v>
      </c>
      <c r="D29" s="287"/>
      <c r="E29" s="288">
        <v>2020</v>
      </c>
      <c r="F29" s="287"/>
      <c r="G29" s="288">
        <v>2021</v>
      </c>
      <c r="H29" s="287"/>
      <c r="I29" s="288">
        <v>2022</v>
      </c>
      <c r="J29" s="287"/>
      <c r="K29" s="288">
        <v>2023</v>
      </c>
      <c r="L29" s="289"/>
      <c r="M29" s="290"/>
    </row>
    <row r="30" spans="1:14" ht="16.5" thickTop="1" thickBot="1" x14ac:dyDescent="0.3">
      <c r="B30" s="86"/>
      <c r="C30" s="112" t="s">
        <v>70</v>
      </c>
      <c r="D30" s="113" t="str">
        <f>CONCATENATE("var ",RIGHT(2019,2),"/",RIGHT(2018,2))</f>
        <v>var 19/18</v>
      </c>
      <c r="E30" s="114" t="s">
        <v>70</v>
      </c>
      <c r="F30" s="113" t="str">
        <f>CONCATENATE("var ",RIGHT(E29,2),"/",RIGHT(E29-1,2))</f>
        <v>var 20/19</v>
      </c>
      <c r="G30" s="114" t="s">
        <v>70</v>
      </c>
      <c r="H30" s="113" t="str">
        <f>CONCATENATE("var ",RIGHT(G29,2),"/",RIGHT(G29-1,2))</f>
        <v>var 21/20</v>
      </c>
      <c r="I30" s="114" t="s">
        <v>70</v>
      </c>
      <c r="J30" s="113" t="str">
        <f>CONCATENATE("var ",RIGHT(I29,2),"/",RIGHT(I29-1,2))</f>
        <v>var 22/21</v>
      </c>
      <c r="K30" s="114" t="s">
        <v>70</v>
      </c>
      <c r="L30" s="113" t="str">
        <f>CONCATENATE("var ",RIGHT(K29,2),"/",RIGHT(K29-1,2))</f>
        <v>var 23/22</v>
      </c>
      <c r="M30" s="113" t="str">
        <f>CONCATENATE("var ",RIGHT(K29,2),"/",RIGHT(2019,2))</f>
        <v>var 23/19</v>
      </c>
    </row>
    <row r="31" spans="1:14" x14ac:dyDescent="0.25">
      <c r="B31" s="115" t="s">
        <v>72</v>
      </c>
      <c r="C31" s="116">
        <v>20553</v>
      </c>
      <c r="D31" s="117">
        <v>-2.1239106624124982E-2</v>
      </c>
      <c r="E31" s="116">
        <v>20553</v>
      </c>
      <c r="F31" s="117">
        <f t="shared" ref="F31:F43" si="4">IFERROR(E31/C31-1,"-")</f>
        <v>0</v>
      </c>
      <c r="G31" s="116">
        <v>4767</v>
      </c>
      <c r="H31" s="117">
        <f t="shared" ref="H31:J43" si="5">IFERROR(G31/E31-1,"-")</f>
        <v>-0.76806305648810391</v>
      </c>
      <c r="I31" s="116">
        <v>14146</v>
      </c>
      <c r="J31" s="117">
        <f t="shared" si="5"/>
        <v>1.9674847912733373</v>
      </c>
      <c r="K31" s="116">
        <v>23609</v>
      </c>
      <c r="L31" s="117">
        <f t="shared" ref="L31:L39" si="6">IFERROR(K31/I31-1,"-")</f>
        <v>0.66895235402233855</v>
      </c>
      <c r="M31" s="117">
        <f>K31/C31-1</f>
        <v>0.14868875589938213</v>
      </c>
    </row>
    <row r="32" spans="1:14" x14ac:dyDescent="0.25">
      <c r="B32" s="115" t="s">
        <v>74</v>
      </c>
      <c r="C32" s="116">
        <v>20929</v>
      </c>
      <c r="D32" s="117">
        <v>-5.9032461109612466E-2</v>
      </c>
      <c r="E32" s="116">
        <v>23364</v>
      </c>
      <c r="F32" s="117">
        <f t="shared" si="4"/>
        <v>0.11634574036026568</v>
      </c>
      <c r="G32" s="116">
        <v>8041</v>
      </c>
      <c r="H32" s="117">
        <f t="shared" si="5"/>
        <v>-0.65583804143126179</v>
      </c>
      <c r="I32" s="116">
        <v>17059</v>
      </c>
      <c r="J32" s="117">
        <f t="shared" si="5"/>
        <v>1.1215023007088671</v>
      </c>
      <c r="K32" s="116">
        <v>22775</v>
      </c>
      <c r="L32" s="117">
        <f t="shared" si="6"/>
        <v>0.33507239580280213</v>
      </c>
      <c r="M32" s="117">
        <f>IFERROR(K32/C32-1,"-")</f>
        <v>8.8202971952792808E-2</v>
      </c>
    </row>
    <row r="33" spans="2:14" x14ac:dyDescent="0.25">
      <c r="B33" s="115" t="s">
        <v>76</v>
      </c>
      <c r="C33" s="116">
        <v>21779</v>
      </c>
      <c r="D33" s="117">
        <v>-1.6172019695532391E-2</v>
      </c>
      <c r="E33" s="116">
        <v>8936</v>
      </c>
      <c r="F33" s="117">
        <f t="shared" si="4"/>
        <v>-0.58969649662518941</v>
      </c>
      <c r="G33" s="116">
        <v>10312</v>
      </c>
      <c r="H33" s="117">
        <f t="shared" si="5"/>
        <v>0.15398388540734098</v>
      </c>
      <c r="I33" s="116">
        <v>20054</v>
      </c>
      <c r="J33" s="117">
        <f t="shared" si="5"/>
        <v>0.94472459270752518</v>
      </c>
      <c r="K33" s="116">
        <v>25174</v>
      </c>
      <c r="L33" s="117">
        <f t="shared" si="6"/>
        <v>0.25531066121472024</v>
      </c>
      <c r="M33" s="117">
        <f t="shared" ref="M33:M42" si="7">IFERROR(K33/C33-1,"-")</f>
        <v>0.15588410854492851</v>
      </c>
    </row>
    <row r="34" spans="2:14" x14ac:dyDescent="0.25">
      <c r="B34" s="115" t="s">
        <v>78</v>
      </c>
      <c r="C34" s="116">
        <v>16758</v>
      </c>
      <c r="D34" s="117">
        <v>-0.13676402410755684</v>
      </c>
      <c r="E34" s="116">
        <v>0</v>
      </c>
      <c r="F34" s="117">
        <f t="shared" si="4"/>
        <v>-1</v>
      </c>
      <c r="G34" s="116">
        <v>9597</v>
      </c>
      <c r="H34" s="117" t="str">
        <f t="shared" si="5"/>
        <v>-</v>
      </c>
      <c r="I34" s="116">
        <v>17340</v>
      </c>
      <c r="J34" s="117">
        <f t="shared" si="5"/>
        <v>0.8068146295717411</v>
      </c>
      <c r="K34" s="116">
        <v>19154</v>
      </c>
      <c r="L34" s="117">
        <f t="shared" si="6"/>
        <v>0.10461361014994242</v>
      </c>
      <c r="M34" s="117">
        <f t="shared" si="7"/>
        <v>0.14297648884115044</v>
      </c>
    </row>
    <row r="35" spans="2:14" x14ac:dyDescent="0.25">
      <c r="B35" s="115" t="s">
        <v>80</v>
      </c>
      <c r="C35" s="116">
        <v>17027</v>
      </c>
      <c r="D35" s="117">
        <v>-0.10900052328623755</v>
      </c>
      <c r="E35" s="116">
        <v>0</v>
      </c>
      <c r="F35" s="117">
        <f t="shared" si="4"/>
        <v>-1</v>
      </c>
      <c r="G35" s="116">
        <v>12545</v>
      </c>
      <c r="H35" s="117" t="str">
        <f t="shared" si="5"/>
        <v>-</v>
      </c>
      <c r="I35" s="116">
        <v>18214</v>
      </c>
      <c r="J35" s="117">
        <f t="shared" si="5"/>
        <v>0.45189318453567151</v>
      </c>
      <c r="K35" s="116">
        <v>17881</v>
      </c>
      <c r="L35" s="117">
        <f t="shared" si="6"/>
        <v>-1.828263972768196E-2</v>
      </c>
      <c r="M35" s="117">
        <f t="shared" si="7"/>
        <v>5.015563516767485E-2</v>
      </c>
    </row>
    <row r="36" spans="2:14" x14ac:dyDescent="0.25">
      <c r="B36" s="115" t="s">
        <v>82</v>
      </c>
      <c r="C36" s="116">
        <v>15071</v>
      </c>
      <c r="D36" s="117">
        <v>-0.16794567437751895</v>
      </c>
      <c r="E36" s="116">
        <v>0</v>
      </c>
      <c r="F36" s="117">
        <f t="shared" si="4"/>
        <v>-1</v>
      </c>
      <c r="G36" s="116">
        <v>13541</v>
      </c>
      <c r="H36" s="117" t="str">
        <f t="shared" si="5"/>
        <v>-</v>
      </c>
      <c r="I36" s="116">
        <v>17608</v>
      </c>
      <c r="J36" s="117">
        <f t="shared" si="5"/>
        <v>0.30034709401078197</v>
      </c>
      <c r="K36" s="116">
        <v>17983</v>
      </c>
      <c r="L36" s="117">
        <f t="shared" si="6"/>
        <v>2.1297137664697763E-2</v>
      </c>
      <c r="M36" s="117">
        <f t="shared" si="7"/>
        <v>0.19321876451463083</v>
      </c>
    </row>
    <row r="37" spans="2:14" x14ac:dyDescent="0.25">
      <c r="B37" s="115" t="s">
        <v>84</v>
      </c>
      <c r="C37" s="116">
        <v>17228</v>
      </c>
      <c r="D37" s="117">
        <v>-3.5062170942085857E-2</v>
      </c>
      <c r="E37" s="116">
        <v>0</v>
      </c>
      <c r="F37" s="117">
        <f t="shared" si="4"/>
        <v>-1</v>
      </c>
      <c r="G37" s="116">
        <v>14398</v>
      </c>
      <c r="H37" s="117" t="str">
        <f t="shared" si="5"/>
        <v>-</v>
      </c>
      <c r="I37" s="116">
        <v>18083</v>
      </c>
      <c r="J37" s="117">
        <f t="shared" si="5"/>
        <v>0.25593832476732881</v>
      </c>
      <c r="K37" s="116">
        <v>16810</v>
      </c>
      <c r="L37" s="117">
        <f t="shared" si="6"/>
        <v>-7.0397611015871275E-2</v>
      </c>
      <c r="M37" s="117">
        <f t="shared" si="7"/>
        <v>-2.4262827954492638E-2</v>
      </c>
    </row>
    <row r="38" spans="2:14" x14ac:dyDescent="0.25">
      <c r="B38" s="115" t="s">
        <v>86</v>
      </c>
      <c r="C38" s="116">
        <v>13793</v>
      </c>
      <c r="D38" s="117">
        <v>-3.6868933733677833E-2</v>
      </c>
      <c r="E38" s="116">
        <v>6776</v>
      </c>
      <c r="F38" s="117">
        <f t="shared" si="4"/>
        <v>-0.50873631552236642</v>
      </c>
      <c r="G38" s="116">
        <v>13925</v>
      </c>
      <c r="H38" s="117">
        <f t="shared" si="5"/>
        <v>1.0550472255017711</v>
      </c>
      <c r="I38" s="116">
        <v>15520</v>
      </c>
      <c r="J38" s="117">
        <f t="shared" si="5"/>
        <v>0.1145421903052064</v>
      </c>
      <c r="K38" s="116">
        <v>14993</v>
      </c>
      <c r="L38" s="117">
        <f t="shared" si="6"/>
        <v>-3.39561855670103E-2</v>
      </c>
      <c r="M38" s="117">
        <f t="shared" si="7"/>
        <v>8.7000652504893861E-2</v>
      </c>
    </row>
    <row r="39" spans="2:14" x14ac:dyDescent="0.25">
      <c r="B39" s="115" t="s">
        <v>88</v>
      </c>
      <c r="C39" s="116">
        <v>15992</v>
      </c>
      <c r="D39" s="117">
        <v>2.2833386632555186E-2</v>
      </c>
      <c r="E39" s="116">
        <v>7423</v>
      </c>
      <c r="F39" s="117">
        <f t="shared" si="4"/>
        <v>-0.53583041520760388</v>
      </c>
      <c r="G39" s="116">
        <v>16473</v>
      </c>
      <c r="H39" s="117">
        <f t="shared" si="5"/>
        <v>1.2191836184830929</v>
      </c>
      <c r="I39" s="116">
        <v>19959</v>
      </c>
      <c r="J39" s="117">
        <f t="shared" si="5"/>
        <v>0.21161901293024954</v>
      </c>
      <c r="K39" s="116">
        <v>15933</v>
      </c>
      <c r="L39" s="117">
        <f t="shared" si="6"/>
        <v>-0.2017135127010371</v>
      </c>
      <c r="M39" s="117">
        <f t="shared" si="7"/>
        <v>-3.68934467233617E-3</v>
      </c>
    </row>
    <row r="40" spans="2:14" x14ac:dyDescent="0.25">
      <c r="B40" s="115" t="s">
        <v>90</v>
      </c>
      <c r="C40" s="116">
        <v>18677</v>
      </c>
      <c r="D40" s="117">
        <v>-6.8292926269579945E-2</v>
      </c>
      <c r="E40" s="116">
        <v>9298</v>
      </c>
      <c r="F40" s="117">
        <f t="shared" si="4"/>
        <v>-0.50216844246934733</v>
      </c>
      <c r="G40" s="116">
        <v>19721</v>
      </c>
      <c r="H40" s="117">
        <f t="shared" si="5"/>
        <v>1.1209937620993764</v>
      </c>
      <c r="I40" s="116">
        <v>21932</v>
      </c>
      <c r="J40" s="117">
        <f t="shared" si="5"/>
        <v>0.11211399016277057</v>
      </c>
      <c r="K40" s="116">
        <v>20553</v>
      </c>
      <c r="L40" s="117">
        <f>IFERROR(K40/I40-1,"-")</f>
        <v>-6.2876162684661674E-2</v>
      </c>
      <c r="M40" s="117">
        <f t="shared" si="7"/>
        <v>0.10044439685174278</v>
      </c>
    </row>
    <row r="41" spans="2:14" x14ac:dyDescent="0.25">
      <c r="B41" s="115" t="s">
        <v>92</v>
      </c>
      <c r="C41" s="116">
        <v>21685</v>
      </c>
      <c r="D41" s="117">
        <v>-1.5749818445896846E-2</v>
      </c>
      <c r="E41" s="116">
        <v>8104</v>
      </c>
      <c r="F41" s="117">
        <f t="shared" si="4"/>
        <v>-0.62628545077242337</v>
      </c>
      <c r="G41" s="116">
        <v>22740</v>
      </c>
      <c r="H41" s="117">
        <f t="shared" si="5"/>
        <v>1.8060217176702862</v>
      </c>
      <c r="I41" s="116">
        <v>25251</v>
      </c>
      <c r="J41" s="117">
        <f t="shared" si="5"/>
        <v>0.11042216358839041</v>
      </c>
      <c r="K41" s="116">
        <v>23667</v>
      </c>
      <c r="L41" s="117">
        <f>IFERROR(K41/I41-1,"-")</f>
        <v>-6.2730188903409756E-2</v>
      </c>
      <c r="M41" s="117">
        <f t="shared" si="7"/>
        <v>9.1399584966566749E-2</v>
      </c>
    </row>
    <row r="42" spans="2:14" x14ac:dyDescent="0.25">
      <c r="B42" s="115" t="s">
        <v>94</v>
      </c>
      <c r="C42" s="116">
        <v>20923</v>
      </c>
      <c r="D42" s="117">
        <v>2.528544127015242E-2</v>
      </c>
      <c r="E42" s="116">
        <v>6962</v>
      </c>
      <c r="F42" s="117">
        <f t="shared" si="4"/>
        <v>-0.66725612961812364</v>
      </c>
      <c r="G42" s="116">
        <v>18198</v>
      </c>
      <c r="H42" s="117">
        <f t="shared" si="5"/>
        <v>1.6139040505601838</v>
      </c>
      <c r="I42" s="116">
        <v>23965</v>
      </c>
      <c r="J42" s="117">
        <f t="shared" si="5"/>
        <v>0.3169029563688317</v>
      </c>
      <c r="K42" s="116">
        <v>20577</v>
      </c>
      <c r="L42" s="117">
        <f>IFERROR(K42/I42-1,"-")</f>
        <v>-0.14137283538493639</v>
      </c>
      <c r="M42" s="117">
        <f t="shared" si="7"/>
        <v>-1.6536825503034924E-2</v>
      </c>
    </row>
    <row r="43" spans="2:14" ht="15.75" x14ac:dyDescent="0.25">
      <c r="B43" s="118" t="s">
        <v>36</v>
      </c>
      <c r="C43" s="119">
        <v>220415</v>
      </c>
      <c r="D43" s="120">
        <v>-5.1199049541774122E-2</v>
      </c>
      <c r="E43" s="119">
        <v>103516</v>
      </c>
      <c r="F43" s="120">
        <f t="shared" si="4"/>
        <v>-0.53035864165324509</v>
      </c>
      <c r="G43" s="119">
        <v>164258</v>
      </c>
      <c r="H43" s="120">
        <f t="shared" si="5"/>
        <v>0.58678851578499946</v>
      </c>
      <c r="I43" s="119">
        <v>229131</v>
      </c>
      <c r="J43" s="120">
        <f t="shared" si="5"/>
        <v>0.39494575606667559</v>
      </c>
      <c r="K43" s="119">
        <v>239109</v>
      </c>
      <c r="L43" s="120">
        <v>4.3547141155059865E-2</v>
      </c>
      <c r="M43" s="120">
        <v>8.4812739604836374E-2</v>
      </c>
    </row>
    <row r="44" spans="2:14" ht="6" customHeight="1" x14ac:dyDescent="0.25"/>
    <row r="45" spans="2:14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6" spans="2:14" x14ac:dyDescent="0.25">
      <c r="I46" s="80"/>
    </row>
    <row r="48" spans="2:14" ht="48.75" customHeight="1" thickBot="1" x14ac:dyDescent="0.3">
      <c r="B48" s="265" t="s">
        <v>248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1" t="s">
        <v>99</v>
      </c>
    </row>
    <row r="49" spans="1:14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N49" s="1" t="s">
        <v>100</v>
      </c>
    </row>
    <row r="50" spans="1:14" ht="22.5" thickTop="1" thickBot="1" x14ac:dyDescent="0.3">
      <c r="B50" s="110"/>
      <c r="C50" s="283" t="s">
        <v>62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5"/>
    </row>
    <row r="51" spans="1:14" ht="22.5" thickTop="1" thickBot="1" x14ac:dyDescent="0.3">
      <c r="B51" s="110"/>
      <c r="C51" s="286">
        <f>2019</f>
        <v>2019</v>
      </c>
      <c r="D51" s="287"/>
      <c r="E51" s="288">
        <v>2020</v>
      </c>
      <c r="F51" s="287"/>
      <c r="G51" s="288">
        <v>2021</v>
      </c>
      <c r="H51" s="287"/>
      <c r="I51" s="288">
        <v>2022</v>
      </c>
      <c r="J51" s="287"/>
      <c r="K51" s="288">
        <v>2023</v>
      </c>
      <c r="L51" s="289"/>
      <c r="M51" s="290"/>
    </row>
    <row r="52" spans="1:14" ht="16.5" thickTop="1" thickBot="1" x14ac:dyDescent="0.3">
      <c r="B52" s="86"/>
      <c r="C52" s="112" t="s">
        <v>70</v>
      </c>
      <c r="D52" s="113" t="str">
        <f>CONCATENATE("var ",RIGHT(2019,2),"/",RIGHT(2018,2))</f>
        <v>var 19/18</v>
      </c>
      <c r="E52" s="114" t="s">
        <v>70</v>
      </c>
      <c r="F52" s="113" t="str">
        <f>CONCATENATE("var ",RIGHT(E51,2),"/",RIGHT(E51-1,2))</f>
        <v>var 20/19</v>
      </c>
      <c r="G52" s="114" t="s">
        <v>70</v>
      </c>
      <c r="H52" s="113" t="str">
        <f>CONCATENATE("var ",RIGHT(G51,2),"/",RIGHT(G51-1,2))</f>
        <v>var 21/20</v>
      </c>
      <c r="I52" s="114" t="s">
        <v>70</v>
      </c>
      <c r="J52" s="113" t="str">
        <f>CONCATENATE("var ",RIGHT(I51,2),"/",RIGHT(I51-1,2))</f>
        <v>var 22/21</v>
      </c>
      <c r="K52" s="114" t="s">
        <v>70</v>
      </c>
      <c r="L52" s="113" t="str">
        <f>CONCATENATE("var ",RIGHT(K51,2),"/",RIGHT(K51-1,2))</f>
        <v>var 23/22</v>
      </c>
      <c r="M52" s="113" t="str">
        <f>CONCATENATE("var ",RIGHT(K51,2),"/",RIGHT(2019,2))</f>
        <v>var 23/19</v>
      </c>
    </row>
    <row r="53" spans="1:14" x14ac:dyDescent="0.25">
      <c r="A53" s="1">
        <v>1</v>
      </c>
      <c r="B53" s="115" t="s">
        <v>72</v>
      </c>
      <c r="C53" s="116">
        <v>10736</v>
      </c>
      <c r="D53" s="117">
        <v>6.4685478578794253E-3</v>
      </c>
      <c r="E53" s="116">
        <v>9949</v>
      </c>
      <c r="F53" s="117">
        <f t="shared" ref="F53:F65" si="8">IFERROR(E53/C53-1,"-")</f>
        <v>-7.33047690014903E-2</v>
      </c>
      <c r="G53" s="116">
        <v>1748</v>
      </c>
      <c r="H53" s="117">
        <f t="shared" ref="H53:J65" si="9">IFERROR(G53/E53-1,"-")</f>
        <v>-0.82430395014574331</v>
      </c>
      <c r="I53" s="116">
        <v>8448</v>
      </c>
      <c r="J53" s="117">
        <f t="shared" si="9"/>
        <v>3.832951945080092</v>
      </c>
      <c r="K53" s="116">
        <v>14009</v>
      </c>
      <c r="L53" s="117">
        <f t="shared" ref="L53:L64" si="10">IFERROR(K53/I53-1,"-")</f>
        <v>0.65826231060606055</v>
      </c>
      <c r="M53" s="117">
        <f>K53/C53-1</f>
        <v>0.30486214605067063</v>
      </c>
    </row>
    <row r="54" spans="1:14" x14ac:dyDescent="0.25">
      <c r="A54" s="1">
        <v>2</v>
      </c>
      <c r="B54" s="115" t="s">
        <v>74</v>
      </c>
      <c r="C54" s="116">
        <v>10604</v>
      </c>
      <c r="D54" s="117">
        <v>-2.8211397404551697E-3</v>
      </c>
      <c r="E54" s="116">
        <v>11543</v>
      </c>
      <c r="F54" s="117">
        <f t="shared" si="8"/>
        <v>8.8551490003772271E-2</v>
      </c>
      <c r="G54" s="116">
        <v>3877</v>
      </c>
      <c r="H54" s="117">
        <f t="shared" si="9"/>
        <v>-0.66412544399202988</v>
      </c>
      <c r="I54" s="116">
        <v>10670</v>
      </c>
      <c r="J54" s="117">
        <f t="shared" si="9"/>
        <v>1.7521279339695641</v>
      </c>
      <c r="K54" s="116">
        <v>13831</v>
      </c>
      <c r="L54" s="117">
        <f t="shared" si="10"/>
        <v>0.29625117150890357</v>
      </c>
      <c r="M54" s="117">
        <f>IFERROR(K54/C54-1,"-")</f>
        <v>0.30431912485854395</v>
      </c>
    </row>
    <row r="55" spans="1:14" x14ac:dyDescent="0.25">
      <c r="A55" s="1">
        <v>3</v>
      </c>
      <c r="B55" s="115" t="s">
        <v>76</v>
      </c>
      <c r="C55" s="116">
        <v>11570</v>
      </c>
      <c r="D55" s="117">
        <v>1.5446726347200235E-2</v>
      </c>
      <c r="E55" s="116">
        <v>4800</v>
      </c>
      <c r="F55" s="117">
        <f t="shared" si="8"/>
        <v>-0.58513396715643906</v>
      </c>
      <c r="G55" s="116">
        <v>5386</v>
      </c>
      <c r="H55" s="117">
        <f t="shared" si="9"/>
        <v>0.12208333333333332</v>
      </c>
      <c r="I55" s="116">
        <v>12702</v>
      </c>
      <c r="J55" s="117">
        <f t="shared" si="9"/>
        <v>1.3583364277757148</v>
      </c>
      <c r="K55" s="116">
        <v>15155</v>
      </c>
      <c r="L55" s="117">
        <f t="shared" si="10"/>
        <v>0.19311919382774367</v>
      </c>
      <c r="M55" s="117">
        <f t="shared" ref="M55:M64" si="11">IFERROR(K55/C55-1,"-")</f>
        <v>0.30985306828003467</v>
      </c>
    </row>
    <row r="56" spans="1:14" x14ac:dyDescent="0.25">
      <c r="A56" s="1">
        <v>4</v>
      </c>
      <c r="B56" s="115" t="s">
        <v>78</v>
      </c>
      <c r="C56" s="116">
        <v>8983</v>
      </c>
      <c r="D56" s="117">
        <v>-4.7704865896321391E-2</v>
      </c>
      <c r="E56" s="116">
        <v>0</v>
      </c>
      <c r="F56" s="117">
        <f t="shared" si="8"/>
        <v>-1</v>
      </c>
      <c r="G56" s="116">
        <v>6275</v>
      </c>
      <c r="H56" s="117" t="str">
        <f t="shared" si="9"/>
        <v>-</v>
      </c>
      <c r="I56" s="116">
        <v>11294</v>
      </c>
      <c r="J56" s="117">
        <f t="shared" si="9"/>
        <v>0.79984063745019918</v>
      </c>
      <c r="K56" s="116">
        <v>11713</v>
      </c>
      <c r="L56" s="117">
        <f t="shared" si="10"/>
        <v>3.7099344784841559E-2</v>
      </c>
      <c r="M56" s="117">
        <f t="shared" si="11"/>
        <v>0.30390738060781475</v>
      </c>
    </row>
    <row r="57" spans="1:14" x14ac:dyDescent="0.25">
      <c r="A57" s="1">
        <v>5</v>
      </c>
      <c r="B57" s="115" t="s">
        <v>80</v>
      </c>
      <c r="C57" s="116">
        <v>8538</v>
      </c>
      <c r="D57" s="117">
        <v>-4.7735891144322973E-2</v>
      </c>
      <c r="E57" s="116">
        <v>0</v>
      </c>
      <c r="F57" s="117">
        <f t="shared" si="8"/>
        <v>-1</v>
      </c>
      <c r="G57" s="116">
        <v>8426</v>
      </c>
      <c r="H57" s="117" t="str">
        <f t="shared" si="9"/>
        <v>-</v>
      </c>
      <c r="I57" s="116">
        <v>10870</v>
      </c>
      <c r="J57" s="117">
        <f t="shared" si="9"/>
        <v>0.29005459292665559</v>
      </c>
      <c r="K57" s="116">
        <v>10695</v>
      </c>
      <c r="L57" s="117">
        <f t="shared" si="10"/>
        <v>-1.609935602575896E-2</v>
      </c>
      <c r="M57" s="117">
        <f t="shared" si="11"/>
        <v>0.25263527758257198</v>
      </c>
    </row>
    <row r="58" spans="1:14" x14ac:dyDescent="0.25">
      <c r="A58" s="1">
        <v>6</v>
      </c>
      <c r="B58" s="115" t="s">
        <v>82</v>
      </c>
      <c r="C58" s="116">
        <v>7595</v>
      </c>
      <c r="D58" s="117">
        <v>-0.12206681308519252</v>
      </c>
      <c r="E58" s="116">
        <v>0</v>
      </c>
      <c r="F58" s="117">
        <f t="shared" si="8"/>
        <v>-1</v>
      </c>
      <c r="G58" s="116">
        <v>9155</v>
      </c>
      <c r="H58" s="117" t="str">
        <f t="shared" si="9"/>
        <v>-</v>
      </c>
      <c r="I58" s="116">
        <v>10141</v>
      </c>
      <c r="J58" s="117">
        <f t="shared" si="9"/>
        <v>0.1077007099945384</v>
      </c>
      <c r="K58" s="116">
        <v>10170</v>
      </c>
      <c r="L58" s="117">
        <f t="shared" si="10"/>
        <v>2.8596785326890917E-3</v>
      </c>
      <c r="M58" s="117">
        <f t="shared" si="11"/>
        <v>0.33903884134298878</v>
      </c>
    </row>
    <row r="59" spans="1:14" x14ac:dyDescent="0.25">
      <c r="A59" s="1">
        <v>7</v>
      </c>
      <c r="B59" s="115" t="s">
        <v>84</v>
      </c>
      <c r="C59" s="116">
        <v>8161</v>
      </c>
      <c r="D59" s="117">
        <v>-7.4191718661372641E-2</v>
      </c>
      <c r="E59" s="116">
        <v>0</v>
      </c>
      <c r="F59" s="117">
        <f t="shared" si="8"/>
        <v>-1</v>
      </c>
      <c r="G59" s="116">
        <v>10003</v>
      </c>
      <c r="H59" s="117" t="str">
        <f t="shared" si="9"/>
        <v>-</v>
      </c>
      <c r="I59" s="116">
        <v>10838</v>
      </c>
      <c r="J59" s="117">
        <f t="shared" si="9"/>
        <v>8.3474957512746251E-2</v>
      </c>
      <c r="K59" s="116">
        <v>10021</v>
      </c>
      <c r="L59" s="117">
        <f t="shared" si="10"/>
        <v>-7.5382911976379363E-2</v>
      </c>
      <c r="M59" s="117">
        <f t="shared" si="11"/>
        <v>0.22791324592574447</v>
      </c>
    </row>
    <row r="60" spans="1:14" x14ac:dyDescent="0.25">
      <c r="A60" s="1">
        <v>8</v>
      </c>
      <c r="B60" s="115" t="s">
        <v>86</v>
      </c>
      <c r="C60" s="116">
        <v>6613</v>
      </c>
      <c r="D60" s="117">
        <v>1.5144631228229954E-3</v>
      </c>
      <c r="E60" s="116">
        <v>3541</v>
      </c>
      <c r="F60" s="117">
        <f t="shared" si="8"/>
        <v>-0.46453954332375624</v>
      </c>
      <c r="G60" s="116">
        <v>9293</v>
      </c>
      <c r="H60" s="117">
        <f t="shared" si="9"/>
        <v>1.6243998870375602</v>
      </c>
      <c r="I60" s="116">
        <v>8772</v>
      </c>
      <c r="J60" s="117">
        <f t="shared" si="9"/>
        <v>-5.606370386312276E-2</v>
      </c>
      <c r="K60" s="116">
        <v>9451</v>
      </c>
      <c r="L60" s="117">
        <f t="shared" si="10"/>
        <v>7.7405380756953912E-2</v>
      </c>
      <c r="M60" s="117">
        <f t="shared" si="11"/>
        <v>0.4291546952971419</v>
      </c>
    </row>
    <row r="61" spans="1:14" x14ac:dyDescent="0.25">
      <c r="A61" s="1">
        <v>9</v>
      </c>
      <c r="B61" s="115" t="s">
        <v>88</v>
      </c>
      <c r="C61" s="116">
        <v>7748</v>
      </c>
      <c r="D61" s="117">
        <v>4.2773817239143419E-3</v>
      </c>
      <c r="E61" s="116">
        <v>3927</v>
      </c>
      <c r="F61" s="117">
        <f t="shared" si="8"/>
        <v>-0.49315952503871963</v>
      </c>
      <c r="G61" s="116">
        <v>10524</v>
      </c>
      <c r="H61" s="117">
        <f t="shared" si="9"/>
        <v>1.6799083269671504</v>
      </c>
      <c r="I61" s="116">
        <v>11314</v>
      </c>
      <c r="J61" s="117">
        <f t="shared" si="9"/>
        <v>7.5066514633219228E-2</v>
      </c>
      <c r="K61" s="116">
        <v>9475</v>
      </c>
      <c r="L61" s="117">
        <f t="shared" si="10"/>
        <v>-0.16254198338341874</v>
      </c>
      <c r="M61" s="117">
        <f t="shared" si="11"/>
        <v>0.22289623128549296</v>
      </c>
    </row>
    <row r="62" spans="1:14" x14ac:dyDescent="0.25">
      <c r="A62" s="1">
        <v>10</v>
      </c>
      <c r="B62" s="115" t="s">
        <v>90</v>
      </c>
      <c r="C62" s="116">
        <v>9146</v>
      </c>
      <c r="D62" s="117">
        <v>-0.11478900503290745</v>
      </c>
      <c r="E62" s="116">
        <v>5005</v>
      </c>
      <c r="F62" s="117">
        <f t="shared" si="8"/>
        <v>-0.45276623660616666</v>
      </c>
      <c r="G62" s="116">
        <v>12607</v>
      </c>
      <c r="H62" s="117">
        <f t="shared" si="9"/>
        <v>1.5188811188811191</v>
      </c>
      <c r="I62" s="116">
        <v>12410</v>
      </c>
      <c r="J62" s="117">
        <f t="shared" si="9"/>
        <v>-1.5626239390814645E-2</v>
      </c>
      <c r="K62" s="116">
        <v>12972</v>
      </c>
      <c r="L62" s="117">
        <f t="shared" si="10"/>
        <v>4.5286059629331188E-2</v>
      </c>
      <c r="M62" s="117">
        <f t="shared" si="11"/>
        <v>0.41832495079816323</v>
      </c>
    </row>
    <row r="63" spans="1:14" x14ac:dyDescent="0.25">
      <c r="A63" s="1">
        <v>11</v>
      </c>
      <c r="B63" s="115" t="s">
        <v>92</v>
      </c>
      <c r="C63" s="116">
        <v>11261</v>
      </c>
      <c r="D63" s="117">
        <v>-2.9140443141650096E-2</v>
      </c>
      <c r="E63" s="116">
        <v>4492</v>
      </c>
      <c r="F63" s="117">
        <f t="shared" si="8"/>
        <v>-0.60110114554657668</v>
      </c>
      <c r="G63" s="116">
        <v>14543</v>
      </c>
      <c r="H63" s="117">
        <f t="shared" si="9"/>
        <v>2.23753339269813</v>
      </c>
      <c r="I63" s="116">
        <v>14671</v>
      </c>
      <c r="J63" s="117">
        <f t="shared" si="9"/>
        <v>8.8014852506359542E-3</v>
      </c>
      <c r="K63" s="116">
        <v>15154</v>
      </c>
      <c r="L63" s="117">
        <f t="shared" si="10"/>
        <v>3.2922091200327186E-2</v>
      </c>
      <c r="M63" s="117">
        <f t="shared" si="11"/>
        <v>0.34570642038895305</v>
      </c>
    </row>
    <row r="64" spans="1:14" x14ac:dyDescent="0.25">
      <c r="A64" s="1">
        <v>12</v>
      </c>
      <c r="B64" s="115" t="s">
        <v>94</v>
      </c>
      <c r="C64" s="116">
        <v>9873</v>
      </c>
      <c r="D64" s="117">
        <v>-6.7705382436260675E-2</v>
      </c>
      <c r="E64" s="116">
        <v>3684</v>
      </c>
      <c r="F64" s="117">
        <f t="shared" si="8"/>
        <v>-0.62686113643269525</v>
      </c>
      <c r="G64" s="116">
        <v>11107</v>
      </c>
      <c r="H64" s="117">
        <f t="shared" si="9"/>
        <v>2.0149294245385452</v>
      </c>
      <c r="I64" s="116">
        <v>13567</v>
      </c>
      <c r="J64" s="117">
        <f t="shared" si="9"/>
        <v>0.22148194832087875</v>
      </c>
      <c r="K64" s="116">
        <v>12991</v>
      </c>
      <c r="L64" s="117">
        <f t="shared" si="10"/>
        <v>-4.2455959313039027E-2</v>
      </c>
      <c r="M64" s="117">
        <f t="shared" si="11"/>
        <v>0.31581079712346805</v>
      </c>
    </row>
    <row r="65" spans="1:14" ht="15.75" x14ac:dyDescent="0.25">
      <c r="B65" s="118" t="s">
        <v>36</v>
      </c>
      <c r="C65" s="119">
        <v>110828</v>
      </c>
      <c r="D65" s="120">
        <v>-3.9610395237393736E-2</v>
      </c>
      <c r="E65" s="119">
        <v>54788</v>
      </c>
      <c r="F65" s="120">
        <f t="shared" si="8"/>
        <v>-0.50564839210307866</v>
      </c>
      <c r="G65" s="119">
        <v>102944</v>
      </c>
      <c r="H65" s="120">
        <f t="shared" si="9"/>
        <v>0.87895159523983346</v>
      </c>
      <c r="I65" s="119">
        <v>135697</v>
      </c>
      <c r="J65" s="120">
        <f t="shared" si="9"/>
        <v>0.31816327323593407</v>
      </c>
      <c r="K65" s="119">
        <v>145637</v>
      </c>
      <c r="L65" s="120">
        <v>7.3251435182796865E-2</v>
      </c>
      <c r="M65" s="120">
        <v>0.31408127909914452</v>
      </c>
    </row>
    <row r="66" spans="1:14" ht="6" customHeight="1" x14ac:dyDescent="0.25"/>
    <row r="67" spans="1:14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70" spans="1:14" ht="48.75" customHeight="1" thickBot="1" x14ac:dyDescent="0.3">
      <c r="B70" s="265" t="s">
        <v>249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1" t="s">
        <v>102</v>
      </c>
    </row>
    <row r="71" spans="1:14" ht="10.5" customHeight="1" thickBot="1" x14ac:dyDescent="0.3">
      <c r="B71" s="107"/>
      <c r="C71" s="108"/>
      <c r="D71" s="107"/>
      <c r="E71" s="107"/>
      <c r="F71" s="107"/>
      <c r="G71" s="107"/>
      <c r="H71" s="107"/>
      <c r="I71" s="107"/>
      <c r="J71" s="107"/>
      <c r="K71" s="4"/>
      <c r="L71" s="4"/>
      <c r="N71" s="1" t="s">
        <v>103</v>
      </c>
    </row>
    <row r="72" spans="1:14" ht="22.5" thickTop="1" thickBot="1" x14ac:dyDescent="0.3">
      <c r="B72" s="110"/>
      <c r="C72" s="283" t="s">
        <v>63</v>
      </c>
      <c r="D72" s="284"/>
      <c r="E72" s="284"/>
      <c r="F72" s="284"/>
      <c r="G72" s="284"/>
      <c r="H72" s="284"/>
      <c r="I72" s="284"/>
      <c r="J72" s="284"/>
      <c r="K72" s="284"/>
      <c r="L72" s="284"/>
      <c r="M72" s="285"/>
    </row>
    <row r="73" spans="1:14" ht="22.5" thickTop="1" thickBot="1" x14ac:dyDescent="0.3">
      <c r="B73" s="110"/>
      <c r="C73" s="286">
        <f>2019</f>
        <v>2019</v>
      </c>
      <c r="D73" s="287"/>
      <c r="E73" s="288">
        <v>2020</v>
      </c>
      <c r="F73" s="287"/>
      <c r="G73" s="288">
        <v>2021</v>
      </c>
      <c r="H73" s="287"/>
      <c r="I73" s="288">
        <v>2022</v>
      </c>
      <c r="J73" s="287"/>
      <c r="K73" s="288">
        <v>2023</v>
      </c>
      <c r="L73" s="289"/>
      <c r="M73" s="290"/>
    </row>
    <row r="74" spans="1:14" ht="16.5" thickTop="1" thickBot="1" x14ac:dyDescent="0.3">
      <c r="B74" s="86"/>
      <c r="C74" s="112" t="s">
        <v>70</v>
      </c>
      <c r="D74" s="113" t="str">
        <f>CONCATENATE("var ",RIGHT(2019,2),"/",RIGHT(2018,2))</f>
        <v>var 19/18</v>
      </c>
      <c r="E74" s="114" t="s">
        <v>70</v>
      </c>
      <c r="F74" s="113" t="str">
        <f>CONCATENATE("var ",RIGHT(E73,2),"/",RIGHT(E73-1,2))</f>
        <v>var 20/19</v>
      </c>
      <c r="G74" s="114" t="s">
        <v>70</v>
      </c>
      <c r="H74" s="113" t="str">
        <f>CONCATENATE("var ",RIGHT(G73,2),"/",RIGHT(G73-1,2))</f>
        <v>var 21/20</v>
      </c>
      <c r="I74" s="114" t="s">
        <v>70</v>
      </c>
      <c r="J74" s="113" t="str">
        <f>CONCATENATE("var ",RIGHT(I73,2),"/",RIGHT(I73-1,2))</f>
        <v>var 22/21</v>
      </c>
      <c r="K74" s="114" t="s">
        <v>70</v>
      </c>
      <c r="L74" s="113" t="str">
        <f>CONCATENATE("var ",RIGHT(K73,2),"/",RIGHT(K73-1,2))</f>
        <v>var 23/22</v>
      </c>
      <c r="M74" s="113" t="str">
        <f>CONCATENATE("var ",RIGHT(K73,2),"/",RIGHT(2019,2))</f>
        <v>var 23/19</v>
      </c>
    </row>
    <row r="75" spans="1:14" x14ac:dyDescent="0.25">
      <c r="A75" s="1">
        <v>1</v>
      </c>
      <c r="B75" s="115" t="s">
        <v>72</v>
      </c>
      <c r="C75" s="116">
        <v>9817</v>
      </c>
      <c r="D75" s="117">
        <v>-4.9845141308555996E-2</v>
      </c>
      <c r="E75" s="116">
        <v>10604</v>
      </c>
      <c r="F75" s="117">
        <f t="shared" ref="F75:F87" si="12">IFERROR(E75/C75-1,"-")</f>
        <v>8.0167057145767551E-2</v>
      </c>
      <c r="G75" s="116">
        <v>3019</v>
      </c>
      <c r="H75" s="117">
        <f t="shared" ref="H75:J87" si="13">IFERROR(G75/E75-1,"-")</f>
        <v>-0.71529611467370802</v>
      </c>
      <c r="I75" s="116">
        <v>5698</v>
      </c>
      <c r="J75" s="117">
        <f t="shared" si="13"/>
        <v>0.88737992712818814</v>
      </c>
      <c r="K75" s="116">
        <v>9600</v>
      </c>
      <c r="L75" s="117">
        <f t="shared" ref="L75:L86" si="14">IFERROR(K75/I75-1,"-")</f>
        <v>0.68480168480168491</v>
      </c>
      <c r="M75" s="117">
        <f>K75/C75-1</f>
        <v>-2.210451258021795E-2</v>
      </c>
    </row>
    <row r="76" spans="1:14" x14ac:dyDescent="0.25">
      <c r="A76" s="1">
        <v>2</v>
      </c>
      <c r="B76" s="115" t="s">
        <v>74</v>
      </c>
      <c r="C76" s="116">
        <v>10325</v>
      </c>
      <c r="D76" s="117">
        <v>-0.11052722260509995</v>
      </c>
      <c r="E76" s="116">
        <v>11821</v>
      </c>
      <c r="F76" s="117">
        <f t="shared" si="12"/>
        <v>0.14489104116222751</v>
      </c>
      <c r="G76" s="116">
        <v>4164</v>
      </c>
      <c r="H76" s="117">
        <f t="shared" si="13"/>
        <v>-0.6477455376025717</v>
      </c>
      <c r="I76" s="116">
        <v>6389</v>
      </c>
      <c r="J76" s="117">
        <f t="shared" si="13"/>
        <v>0.5343419788664745</v>
      </c>
      <c r="K76" s="116">
        <v>8944</v>
      </c>
      <c r="L76" s="117">
        <f t="shared" si="14"/>
        <v>0.39990608858976362</v>
      </c>
      <c r="M76" s="117">
        <f>IFERROR(K76/C76-1,"-")</f>
        <v>-0.1337530266343826</v>
      </c>
    </row>
    <row r="77" spans="1:14" x14ac:dyDescent="0.25">
      <c r="A77" s="1">
        <v>3</v>
      </c>
      <c r="B77" s="115" t="s">
        <v>76</v>
      </c>
      <c r="C77" s="116">
        <v>10209</v>
      </c>
      <c r="D77" s="117">
        <v>-4.9706785814018439E-2</v>
      </c>
      <c r="E77" s="116">
        <v>4136</v>
      </c>
      <c r="F77" s="117">
        <f t="shared" si="12"/>
        <v>-0.59486727397394457</v>
      </c>
      <c r="G77" s="116">
        <v>4926</v>
      </c>
      <c r="H77" s="117">
        <f t="shared" si="13"/>
        <v>0.19100580270793044</v>
      </c>
      <c r="I77" s="116">
        <v>7352</v>
      </c>
      <c r="J77" s="117">
        <f t="shared" si="13"/>
        <v>0.49248883475436456</v>
      </c>
      <c r="K77" s="116">
        <v>10019</v>
      </c>
      <c r="L77" s="117">
        <f t="shared" si="14"/>
        <v>0.36275843307943423</v>
      </c>
      <c r="M77" s="117">
        <f t="shared" ref="M77:M86" si="15">IFERROR(K77/C77-1,"-")</f>
        <v>-1.8611029483788788E-2</v>
      </c>
    </row>
    <row r="78" spans="1:14" x14ac:dyDescent="0.25">
      <c r="A78" s="1">
        <v>4</v>
      </c>
      <c r="B78" s="115" t="s">
        <v>78</v>
      </c>
      <c r="C78" s="116">
        <v>7775</v>
      </c>
      <c r="D78" s="117">
        <v>-0.2209418837675351</v>
      </c>
      <c r="E78" s="116">
        <v>0</v>
      </c>
      <c r="F78" s="117">
        <f t="shared" si="12"/>
        <v>-1</v>
      </c>
      <c r="G78" s="116">
        <v>3322</v>
      </c>
      <c r="H78" s="117" t="str">
        <f t="shared" si="13"/>
        <v>-</v>
      </c>
      <c r="I78" s="116">
        <v>6046</v>
      </c>
      <c r="J78" s="117">
        <f t="shared" si="13"/>
        <v>0.81998795906080679</v>
      </c>
      <c r="K78" s="116">
        <v>7441</v>
      </c>
      <c r="L78" s="117">
        <f t="shared" si="14"/>
        <v>0.23073106185908032</v>
      </c>
      <c r="M78" s="117">
        <f t="shared" si="15"/>
        <v>-4.295819935691314E-2</v>
      </c>
    </row>
    <row r="79" spans="1:14" x14ac:dyDescent="0.25">
      <c r="A79" s="1">
        <v>5</v>
      </c>
      <c r="B79" s="115" t="s">
        <v>80</v>
      </c>
      <c r="C79" s="116">
        <v>8489</v>
      </c>
      <c r="D79" s="117">
        <v>-0.16315063091482651</v>
      </c>
      <c r="E79" s="116">
        <v>0</v>
      </c>
      <c r="F79" s="117">
        <f t="shared" si="12"/>
        <v>-1</v>
      </c>
      <c r="G79" s="116">
        <v>4119</v>
      </c>
      <c r="H79" s="117" t="str">
        <f t="shared" si="13"/>
        <v>-</v>
      </c>
      <c r="I79" s="116">
        <v>7344</v>
      </c>
      <c r="J79" s="117">
        <f t="shared" si="13"/>
        <v>0.78295702840495274</v>
      </c>
      <c r="K79" s="116">
        <v>7186</v>
      </c>
      <c r="L79" s="117">
        <f t="shared" si="14"/>
        <v>-2.1514161220043571E-2</v>
      </c>
      <c r="M79" s="117">
        <f t="shared" si="15"/>
        <v>-0.15349275533042761</v>
      </c>
    </row>
    <row r="80" spans="1:14" x14ac:dyDescent="0.25">
      <c r="A80" s="1">
        <v>6</v>
      </c>
      <c r="B80" s="115" t="s">
        <v>82</v>
      </c>
      <c r="C80" s="116">
        <v>7476</v>
      </c>
      <c r="D80" s="117">
        <v>-0.2098922003804693</v>
      </c>
      <c r="E80" s="116">
        <v>0</v>
      </c>
      <c r="F80" s="117">
        <f t="shared" si="12"/>
        <v>-1</v>
      </c>
      <c r="G80" s="116">
        <v>4386</v>
      </c>
      <c r="H80" s="117" t="str">
        <f t="shared" si="13"/>
        <v>-</v>
      </c>
      <c r="I80" s="116">
        <v>7467</v>
      </c>
      <c r="J80" s="117">
        <f t="shared" si="13"/>
        <v>0.70246238030095753</v>
      </c>
      <c r="K80" s="116">
        <v>7813</v>
      </c>
      <c r="L80" s="117">
        <f t="shared" si="14"/>
        <v>4.6337217088522786E-2</v>
      </c>
      <c r="M80" s="117">
        <f t="shared" si="15"/>
        <v>4.5077581594435534E-2</v>
      </c>
    </row>
    <row r="81" spans="1:13" x14ac:dyDescent="0.25">
      <c r="A81" s="1">
        <v>7</v>
      </c>
      <c r="B81" s="115" t="s">
        <v>84</v>
      </c>
      <c r="C81" s="116">
        <v>9067</v>
      </c>
      <c r="D81" s="117">
        <v>3.097687797322779E-3</v>
      </c>
      <c r="E81" s="116">
        <v>0</v>
      </c>
      <c r="F81" s="117">
        <f t="shared" si="12"/>
        <v>-1</v>
      </c>
      <c r="G81" s="116">
        <v>4395</v>
      </c>
      <c r="H81" s="117" t="str">
        <f t="shared" si="13"/>
        <v>-</v>
      </c>
      <c r="I81" s="116">
        <v>7245</v>
      </c>
      <c r="J81" s="117">
        <f t="shared" si="13"/>
        <v>0.6484641638225257</v>
      </c>
      <c r="K81" s="116">
        <v>6789</v>
      </c>
      <c r="L81" s="117">
        <f t="shared" si="14"/>
        <v>-6.2939958592132528E-2</v>
      </c>
      <c r="M81" s="117">
        <f t="shared" si="15"/>
        <v>-0.25124076320723499</v>
      </c>
    </row>
    <row r="82" spans="1:13" x14ac:dyDescent="0.25">
      <c r="A82" s="1">
        <v>8</v>
      </c>
      <c r="B82" s="115" t="s">
        <v>86</v>
      </c>
      <c r="C82" s="116">
        <v>7180</v>
      </c>
      <c r="D82" s="117">
        <v>-6.9707178025395167E-2</v>
      </c>
      <c r="E82" s="116">
        <v>3235</v>
      </c>
      <c r="F82" s="117">
        <f t="shared" si="12"/>
        <v>-0.54944289693593307</v>
      </c>
      <c r="G82" s="116">
        <v>4632</v>
      </c>
      <c r="H82" s="117">
        <f t="shared" si="13"/>
        <v>0.43183925811437396</v>
      </c>
      <c r="I82" s="116">
        <v>6748</v>
      </c>
      <c r="J82" s="117">
        <f t="shared" si="13"/>
        <v>0.45682210708117443</v>
      </c>
      <c r="K82" s="116">
        <v>5542</v>
      </c>
      <c r="L82" s="117">
        <f t="shared" si="14"/>
        <v>-0.17871962062833435</v>
      </c>
      <c r="M82" s="117">
        <f t="shared" si="15"/>
        <v>-0.22813370473537609</v>
      </c>
    </row>
    <row r="83" spans="1:13" x14ac:dyDescent="0.25">
      <c r="A83" s="1">
        <v>9</v>
      </c>
      <c r="B83" s="115" t="s">
        <v>88</v>
      </c>
      <c r="C83" s="116">
        <v>8244</v>
      </c>
      <c r="D83" s="117">
        <v>4.0909090909091006E-2</v>
      </c>
      <c r="E83" s="116">
        <v>3496</v>
      </c>
      <c r="F83" s="117">
        <f t="shared" si="12"/>
        <v>-0.57593401261523525</v>
      </c>
      <c r="G83" s="116">
        <v>5949</v>
      </c>
      <c r="H83" s="117">
        <f t="shared" si="13"/>
        <v>0.70165903890160175</v>
      </c>
      <c r="I83" s="116">
        <v>8645</v>
      </c>
      <c r="J83" s="117">
        <f t="shared" si="13"/>
        <v>0.45318540931248941</v>
      </c>
      <c r="K83" s="116">
        <v>6458</v>
      </c>
      <c r="L83" s="117">
        <f t="shared" si="14"/>
        <v>-0.25297860034702135</v>
      </c>
      <c r="M83" s="117">
        <f t="shared" si="15"/>
        <v>-0.21664240659873846</v>
      </c>
    </row>
    <row r="84" spans="1:13" x14ac:dyDescent="0.25">
      <c r="A84" s="1">
        <v>10</v>
      </c>
      <c r="B84" s="115" t="s">
        <v>90</v>
      </c>
      <c r="C84" s="116">
        <v>9531</v>
      </c>
      <c r="D84" s="117">
        <v>-1.8838789376158127E-2</v>
      </c>
      <c r="E84" s="116">
        <v>4293</v>
      </c>
      <c r="F84" s="117">
        <f t="shared" si="12"/>
        <v>-0.54957507082152968</v>
      </c>
      <c r="G84" s="116">
        <v>7114</v>
      </c>
      <c r="H84" s="117">
        <f t="shared" si="13"/>
        <v>0.65711623573258793</v>
      </c>
      <c r="I84" s="116">
        <v>9522</v>
      </c>
      <c r="J84" s="117">
        <f t="shared" si="13"/>
        <v>0.33848748945740792</v>
      </c>
      <c r="K84" s="116">
        <v>7581</v>
      </c>
      <c r="L84" s="117">
        <f t="shared" si="14"/>
        <v>-0.20384373030875869</v>
      </c>
      <c r="M84" s="117">
        <f t="shared" si="15"/>
        <v>-0.20459553037456724</v>
      </c>
    </row>
    <row r="85" spans="1:13" x14ac:dyDescent="0.25">
      <c r="A85" s="1">
        <v>11</v>
      </c>
      <c r="B85" s="115" t="s">
        <v>92</v>
      </c>
      <c r="C85" s="116">
        <v>10424</v>
      </c>
      <c r="D85" s="117">
        <v>-8.6264736892549543E-4</v>
      </c>
      <c r="E85" s="116">
        <v>3612</v>
      </c>
      <c r="F85" s="117">
        <f t="shared" si="12"/>
        <v>-0.65349194167306224</v>
      </c>
      <c r="G85" s="116">
        <v>8197</v>
      </c>
      <c r="H85" s="117">
        <f t="shared" si="13"/>
        <v>1.2693798449612403</v>
      </c>
      <c r="I85" s="116">
        <v>10580</v>
      </c>
      <c r="J85" s="117">
        <f t="shared" si="13"/>
        <v>0.2907161156520679</v>
      </c>
      <c r="K85" s="116">
        <v>8513</v>
      </c>
      <c r="L85" s="117">
        <f t="shared" si="14"/>
        <v>-0.19536862003780719</v>
      </c>
      <c r="M85" s="117">
        <f t="shared" si="15"/>
        <v>-0.18332693783576359</v>
      </c>
    </row>
    <row r="86" spans="1:13" x14ac:dyDescent="0.25">
      <c r="A86" s="1">
        <v>12</v>
      </c>
      <c r="B86" s="115" t="s">
        <v>94</v>
      </c>
      <c r="C86" s="116">
        <v>11050</v>
      </c>
      <c r="D86" s="117">
        <v>0.12559845166547823</v>
      </c>
      <c r="E86" s="116">
        <v>3278</v>
      </c>
      <c r="F86" s="117">
        <f t="shared" si="12"/>
        <v>-0.70334841628959277</v>
      </c>
      <c r="G86" s="116">
        <v>7091</v>
      </c>
      <c r="H86" s="117">
        <f t="shared" si="13"/>
        <v>1.1632092739475288</v>
      </c>
      <c r="I86" s="116">
        <v>10398</v>
      </c>
      <c r="J86" s="117">
        <f t="shared" si="13"/>
        <v>0.46636581582287406</v>
      </c>
      <c r="K86" s="116">
        <v>7586</v>
      </c>
      <c r="L86" s="117">
        <f t="shared" si="14"/>
        <v>-0.27043662242738986</v>
      </c>
      <c r="M86" s="117">
        <f t="shared" si="15"/>
        <v>-0.31348416289592762</v>
      </c>
    </row>
    <row r="87" spans="1:13" ht="15.75" x14ac:dyDescent="0.25">
      <c r="B87" s="118" t="s">
        <v>36</v>
      </c>
      <c r="C87" s="119">
        <v>109587</v>
      </c>
      <c r="D87" s="120">
        <v>-6.2637926610212946E-2</v>
      </c>
      <c r="E87" s="119">
        <v>48728</v>
      </c>
      <c r="F87" s="120">
        <f t="shared" si="12"/>
        <v>-0.55534871836987965</v>
      </c>
      <c r="G87" s="119">
        <v>61314</v>
      </c>
      <c r="H87" s="120">
        <f t="shared" si="13"/>
        <v>0.25829092103102935</v>
      </c>
      <c r="I87" s="119">
        <v>93434</v>
      </c>
      <c r="J87" s="120">
        <f t="shared" si="13"/>
        <v>0.52386078220308585</v>
      </c>
      <c r="K87" s="119">
        <v>93472</v>
      </c>
      <c r="L87" s="120">
        <v>4.0670419761545951E-4</v>
      </c>
      <c r="M87" s="120">
        <v>-0.14705211384562034</v>
      </c>
    </row>
    <row r="88" spans="1:13" ht="6" customHeight="1" x14ac:dyDescent="0.25"/>
    <row r="89" spans="1:13" x14ac:dyDescent="0.25">
      <c r="B89" s="106" t="s">
        <v>41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</row>
  </sheetData>
  <mergeCells count="28"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6251D-2C00-4AB3-A0C1-62B3F110AF2D}">
  <sheetPr>
    <tabColor theme="7" tint="0.79998168889431442"/>
  </sheetPr>
  <dimension ref="A4:E89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5" t="s">
        <v>250</v>
      </c>
      <c r="C4" s="265"/>
      <c r="D4" s="265"/>
      <c r="E4" s="1" t="s">
        <v>67</v>
      </c>
    </row>
    <row r="5" spans="1:5" ht="10.5" customHeight="1" thickBot="1" x14ac:dyDescent="0.3">
      <c r="B5" s="107"/>
      <c r="C5" s="108"/>
      <c r="D5" s="107"/>
      <c r="E5" s="1" t="s">
        <v>68</v>
      </c>
    </row>
    <row r="6" spans="1:5" ht="22.5" thickTop="1" thickBot="1" x14ac:dyDescent="0.3">
      <c r="B6" s="109" t="s">
        <v>36</v>
      </c>
      <c r="C6" s="283" t="s">
        <v>133</v>
      </c>
      <c r="D6" s="284"/>
    </row>
    <row r="7" spans="1:5" ht="16.5" thickTop="1" thickBot="1" x14ac:dyDescent="0.3">
      <c r="B7" s="86"/>
      <c r="C7" s="112" t="s">
        <v>139</v>
      </c>
      <c r="D7" s="113" t="s">
        <v>140</v>
      </c>
    </row>
    <row r="8" spans="1:5" x14ac:dyDescent="0.25">
      <c r="A8" s="1" t="s">
        <v>71</v>
      </c>
      <c r="B8" s="115">
        <v>2023</v>
      </c>
      <c r="C8" s="116">
        <v>239109</v>
      </c>
      <c r="D8" s="117">
        <f t="shared" ref="D8:D9" si="0">C8/C9-1</f>
        <v>4.3547141155059865E-2</v>
      </c>
    </row>
    <row r="9" spans="1:5" x14ac:dyDescent="0.25">
      <c r="A9" s="1"/>
      <c r="B9" s="115">
        <v>2022</v>
      </c>
      <c r="C9" s="116">
        <v>229131</v>
      </c>
      <c r="D9" s="117">
        <f t="shared" si="0"/>
        <v>0.39494575606667559</v>
      </c>
    </row>
    <row r="10" spans="1:5" x14ac:dyDescent="0.25">
      <c r="A10" s="1"/>
      <c r="B10" s="115">
        <v>2021</v>
      </c>
      <c r="C10" s="116">
        <v>164258</v>
      </c>
      <c r="D10" s="117">
        <f>C10/C11-1</f>
        <v>0.58678851578499946</v>
      </c>
    </row>
    <row r="11" spans="1:5" x14ac:dyDescent="0.25">
      <c r="A11" s="1" t="s">
        <v>73</v>
      </c>
      <c r="B11" s="115">
        <v>2020</v>
      </c>
      <c r="C11" s="116">
        <v>103516</v>
      </c>
      <c r="D11" s="117">
        <f t="shared" ref="D11:D20" si="1">C11/C12-1</f>
        <v>-0.53035864165324509</v>
      </c>
    </row>
    <row r="12" spans="1:5" x14ac:dyDescent="0.25">
      <c r="A12" s="1" t="s">
        <v>75</v>
      </c>
      <c r="B12" s="115">
        <v>2019</v>
      </c>
      <c r="C12" s="116">
        <v>220415</v>
      </c>
      <c r="D12" s="117">
        <f t="shared" si="1"/>
        <v>-5.1199049541774122E-2</v>
      </c>
    </row>
    <row r="13" spans="1:5" x14ac:dyDescent="0.25">
      <c r="A13" s="1" t="s">
        <v>77</v>
      </c>
      <c r="B13" s="115">
        <v>2018</v>
      </c>
      <c r="C13" s="116">
        <v>232309</v>
      </c>
      <c r="D13" s="117">
        <f t="shared" si="1"/>
        <v>-0.10533734369042713</v>
      </c>
    </row>
    <row r="14" spans="1:5" x14ac:dyDescent="0.25">
      <c r="A14" s="1" t="s">
        <v>79</v>
      </c>
      <c r="B14" s="115">
        <v>2017</v>
      </c>
      <c r="C14" s="116">
        <v>259661</v>
      </c>
      <c r="D14" s="117">
        <f>C14/C15-1</f>
        <v>2.72375541981833E-2</v>
      </c>
    </row>
    <row r="15" spans="1:5" x14ac:dyDescent="0.25">
      <c r="A15" s="1" t="s">
        <v>81</v>
      </c>
      <c r="B15" s="115">
        <v>2016</v>
      </c>
      <c r="C15" s="116">
        <v>252776</v>
      </c>
      <c r="D15" s="117">
        <f>C15/C16-1</f>
        <v>9.7770809899983879E-2</v>
      </c>
    </row>
    <row r="16" spans="1:5" x14ac:dyDescent="0.25">
      <c r="A16" s="1" t="s">
        <v>83</v>
      </c>
      <c r="B16" s="115">
        <v>2015</v>
      </c>
      <c r="C16" s="116">
        <v>230263</v>
      </c>
      <c r="D16" s="117">
        <f t="shared" si="1"/>
        <v>0.1334127456819536</v>
      </c>
    </row>
    <row r="17" spans="1:5" x14ac:dyDescent="0.25">
      <c r="A17" s="1" t="s">
        <v>85</v>
      </c>
      <c r="B17" s="115">
        <v>2014</v>
      </c>
      <c r="C17" s="116">
        <v>203159</v>
      </c>
      <c r="D17" s="117">
        <f t="shared" si="1"/>
        <v>0.13291583948606989</v>
      </c>
    </row>
    <row r="18" spans="1:5" x14ac:dyDescent="0.25">
      <c r="A18" s="1" t="s">
        <v>87</v>
      </c>
      <c r="B18" s="115">
        <v>2013</v>
      </c>
      <c r="C18" s="116">
        <v>179324</v>
      </c>
      <c r="D18" s="117">
        <f t="shared" si="1"/>
        <v>9.5175277879565146E-2</v>
      </c>
    </row>
    <row r="19" spans="1:5" x14ac:dyDescent="0.25">
      <c r="A19" s="1" t="s">
        <v>89</v>
      </c>
      <c r="B19" s="115">
        <v>2012</v>
      </c>
      <c r="C19" s="116">
        <v>163740</v>
      </c>
      <c r="D19" s="117">
        <f>C19/C20-1</f>
        <v>-1.9679453022565241E-2</v>
      </c>
    </row>
    <row r="20" spans="1:5" x14ac:dyDescent="0.25">
      <c r="A20" s="1" t="s">
        <v>91</v>
      </c>
      <c r="B20" s="115">
        <v>2011</v>
      </c>
      <c r="C20" s="116">
        <v>167027</v>
      </c>
      <c r="D20" s="117">
        <f t="shared" si="1"/>
        <v>-5.804228537268985E-2</v>
      </c>
    </row>
    <row r="21" spans="1:5" x14ac:dyDescent="0.25">
      <c r="A21" s="1" t="s">
        <v>93</v>
      </c>
      <c r="B21" s="115">
        <v>2010</v>
      </c>
      <c r="C21" s="116">
        <v>177319</v>
      </c>
      <c r="D21" s="117"/>
    </row>
    <row r="22" spans="1:5" ht="6" customHeight="1" x14ac:dyDescent="0.25"/>
    <row r="23" spans="1:5" x14ac:dyDescent="0.25">
      <c r="B23" s="106" t="s">
        <v>41</v>
      </c>
      <c r="C23" s="106"/>
      <c r="D23" s="106"/>
    </row>
    <row r="26" spans="1:5" ht="48.75" customHeight="1" thickBot="1" x14ac:dyDescent="0.3">
      <c r="B26" s="265" t="s">
        <v>251</v>
      </c>
      <c r="C26" s="265"/>
      <c r="D26" s="265"/>
      <c r="E26" s="1" t="s">
        <v>95</v>
      </c>
    </row>
    <row r="27" spans="1:5" ht="10.5" customHeight="1" thickBot="1" x14ac:dyDescent="0.3">
      <c r="B27" s="107"/>
      <c r="C27" s="108"/>
      <c r="D27" s="107"/>
      <c r="E27" s="1" t="s">
        <v>96</v>
      </c>
    </row>
    <row r="28" spans="1:5" ht="22.5" thickTop="1" thickBot="1" x14ac:dyDescent="0.3">
      <c r="B28" s="122" t="s">
        <v>97</v>
      </c>
      <c r="C28" s="283" t="s">
        <v>138</v>
      </c>
      <c r="D28" s="284"/>
    </row>
    <row r="29" spans="1:5" ht="16.5" thickTop="1" thickBot="1" x14ac:dyDescent="0.3">
      <c r="B29" s="86"/>
      <c r="C29" s="112" t="s">
        <v>139</v>
      </c>
      <c r="D29" s="113" t="s">
        <v>140</v>
      </c>
    </row>
    <row r="30" spans="1:5" x14ac:dyDescent="0.25">
      <c r="B30" s="115">
        <v>2023</v>
      </c>
      <c r="C30" s="116">
        <v>239109</v>
      </c>
      <c r="D30" s="117">
        <f t="shared" ref="D30:D31" si="2">C30/C31-1</f>
        <v>4.3547141155059865E-2</v>
      </c>
    </row>
    <row r="31" spans="1:5" x14ac:dyDescent="0.25">
      <c r="B31" s="115">
        <v>2022</v>
      </c>
      <c r="C31" s="116">
        <v>229131</v>
      </c>
      <c r="D31" s="117">
        <f t="shared" si="2"/>
        <v>0.39494575606667559</v>
      </c>
    </row>
    <row r="32" spans="1:5" x14ac:dyDescent="0.25">
      <c r="B32" s="115">
        <v>2021</v>
      </c>
      <c r="C32" s="116">
        <v>164258</v>
      </c>
      <c r="D32" s="117">
        <f>C32/C33-1</f>
        <v>0.58678851578499946</v>
      </c>
    </row>
    <row r="33" spans="2:5" x14ac:dyDescent="0.25">
      <c r="B33" s="115">
        <v>2020</v>
      </c>
      <c r="C33" s="116">
        <v>103516</v>
      </c>
      <c r="D33" s="117">
        <f t="shared" ref="D33:D42" si="3">C33/C34-1</f>
        <v>-0.53035864165324509</v>
      </c>
    </row>
    <row r="34" spans="2:5" x14ac:dyDescent="0.25">
      <c r="B34" s="115">
        <v>2019</v>
      </c>
      <c r="C34" s="116">
        <v>220415</v>
      </c>
      <c r="D34" s="117">
        <f t="shared" si="3"/>
        <v>-5.1199049541774122E-2</v>
      </c>
    </row>
    <row r="35" spans="2:5" x14ac:dyDescent="0.25">
      <c r="B35" s="115">
        <v>2018</v>
      </c>
      <c r="C35" s="116">
        <v>232309</v>
      </c>
      <c r="D35" s="117">
        <f t="shared" si="3"/>
        <v>-0.10533734369042713</v>
      </c>
    </row>
    <row r="36" spans="2:5" x14ac:dyDescent="0.25">
      <c r="B36" s="115">
        <v>2017</v>
      </c>
      <c r="C36" s="116">
        <v>259661</v>
      </c>
      <c r="D36" s="117">
        <f>C36/C37-1</f>
        <v>2.72375541981833E-2</v>
      </c>
    </row>
    <row r="37" spans="2:5" x14ac:dyDescent="0.25">
      <c r="B37" s="115">
        <v>2016</v>
      </c>
      <c r="C37" s="116">
        <v>252776</v>
      </c>
      <c r="D37" s="117">
        <f>C37/C38-1</f>
        <v>9.7770809899983879E-2</v>
      </c>
    </row>
    <row r="38" spans="2:5" x14ac:dyDescent="0.25">
      <c r="B38" s="115">
        <v>2015</v>
      </c>
      <c r="C38" s="116">
        <v>230263</v>
      </c>
      <c r="D38" s="117">
        <f t="shared" si="3"/>
        <v>0.1334127456819536</v>
      </c>
    </row>
    <row r="39" spans="2:5" x14ac:dyDescent="0.25">
      <c r="B39" s="115">
        <v>2014</v>
      </c>
      <c r="C39" s="116">
        <v>203159</v>
      </c>
      <c r="D39" s="117">
        <f t="shared" si="3"/>
        <v>0.13291583948606989</v>
      </c>
    </row>
    <row r="40" spans="2:5" x14ac:dyDescent="0.25">
      <c r="B40" s="115">
        <v>2013</v>
      </c>
      <c r="C40" s="116">
        <v>179324</v>
      </c>
      <c r="D40" s="117">
        <f t="shared" si="3"/>
        <v>9.5175277879565146E-2</v>
      </c>
    </row>
    <row r="41" spans="2:5" x14ac:dyDescent="0.25">
      <c r="B41" s="115">
        <v>2012</v>
      </c>
      <c r="C41" s="116">
        <v>163740</v>
      </c>
      <c r="D41" s="117">
        <f>C41/C42-1</f>
        <v>-1.9679453022565241E-2</v>
      </c>
    </row>
    <row r="42" spans="2:5" x14ac:dyDescent="0.25">
      <c r="B42" s="115">
        <v>2011</v>
      </c>
      <c r="C42" s="116">
        <v>167027</v>
      </c>
      <c r="D42" s="117">
        <f t="shared" si="3"/>
        <v>-5.804228537268985E-2</v>
      </c>
    </row>
    <row r="43" spans="2:5" x14ac:dyDescent="0.25">
      <c r="B43" s="115">
        <v>2010</v>
      </c>
      <c r="C43" s="116">
        <v>177319</v>
      </c>
      <c r="D43" s="117"/>
    </row>
    <row r="44" spans="2:5" ht="6" customHeight="1" x14ac:dyDescent="0.25"/>
    <row r="45" spans="2:5" x14ac:dyDescent="0.25">
      <c r="B45" s="106" t="s">
        <v>41</v>
      </c>
      <c r="C45" s="106"/>
      <c r="D45" s="106"/>
    </row>
    <row r="48" spans="2:5" ht="48.75" customHeight="1" thickBot="1" x14ac:dyDescent="0.3">
      <c r="B48" s="265" t="s">
        <v>252</v>
      </c>
      <c r="C48" s="265"/>
      <c r="D48" s="265"/>
      <c r="E48" s="1" t="s">
        <v>99</v>
      </c>
    </row>
    <row r="49" spans="1:5" ht="10.5" customHeight="1" thickBot="1" x14ac:dyDescent="0.3">
      <c r="B49" s="107"/>
      <c r="C49" s="108"/>
      <c r="D49" s="107"/>
      <c r="E49" s="1" t="s">
        <v>100</v>
      </c>
    </row>
    <row r="50" spans="1:5" ht="22.5" thickTop="1" thickBot="1" x14ac:dyDescent="0.3">
      <c r="B50" s="110"/>
      <c r="C50" s="283" t="s">
        <v>141</v>
      </c>
      <c r="D50" s="284"/>
    </row>
    <row r="51" spans="1:5" ht="16.5" thickTop="1" thickBot="1" x14ac:dyDescent="0.3">
      <c r="B51" s="86"/>
      <c r="C51" s="112" t="s">
        <v>139</v>
      </c>
      <c r="D51" s="113" t="s">
        <v>140</v>
      </c>
    </row>
    <row r="52" spans="1:5" x14ac:dyDescent="0.25">
      <c r="A52" s="1">
        <v>1</v>
      </c>
      <c r="B52" s="115">
        <v>2023</v>
      </c>
      <c r="C52" s="116">
        <v>145637</v>
      </c>
      <c r="D52" s="117">
        <f t="shared" ref="D52:D53" si="4">C52/C53-1</f>
        <v>7.3251435182796865E-2</v>
      </c>
    </row>
    <row r="53" spans="1:5" x14ac:dyDescent="0.25">
      <c r="A53" s="1"/>
      <c r="B53" s="115">
        <v>2022</v>
      </c>
      <c r="C53" s="116">
        <v>135697</v>
      </c>
      <c r="D53" s="117">
        <f t="shared" si="4"/>
        <v>0.31816327323593407</v>
      </c>
    </row>
    <row r="54" spans="1:5" x14ac:dyDescent="0.25">
      <c r="A54" s="1"/>
      <c r="B54" s="115">
        <v>2021</v>
      </c>
      <c r="C54" s="116">
        <v>102944</v>
      </c>
      <c r="D54" s="117">
        <f>C54/C55-1</f>
        <v>0.87895159523983346</v>
      </c>
    </row>
    <row r="55" spans="1:5" x14ac:dyDescent="0.25">
      <c r="A55" s="1">
        <v>2</v>
      </c>
      <c r="B55" s="115">
        <v>2020</v>
      </c>
      <c r="C55" s="116">
        <v>54788</v>
      </c>
      <c r="D55" s="117">
        <f t="shared" ref="D55:D64" si="5">C55/C56-1</f>
        <v>-0.50564839210307866</v>
      </c>
    </row>
    <row r="56" spans="1:5" x14ac:dyDescent="0.25">
      <c r="A56" s="1">
        <v>3</v>
      </c>
      <c r="B56" s="115">
        <v>2019</v>
      </c>
      <c r="C56" s="116">
        <v>110828</v>
      </c>
      <c r="D56" s="117">
        <f t="shared" si="5"/>
        <v>-3.9610395237393736E-2</v>
      </c>
    </row>
    <row r="57" spans="1:5" x14ac:dyDescent="0.25">
      <c r="A57" s="1">
        <v>4</v>
      </c>
      <c r="B57" s="115">
        <v>2018</v>
      </c>
      <c r="C57" s="116">
        <v>115399</v>
      </c>
      <c r="D57" s="117">
        <f t="shared" si="5"/>
        <v>0.13766451422092962</v>
      </c>
    </row>
    <row r="58" spans="1:5" x14ac:dyDescent="0.25">
      <c r="A58" s="1">
        <v>5</v>
      </c>
      <c r="B58" s="115">
        <v>2017</v>
      </c>
      <c r="C58" s="116">
        <v>101435</v>
      </c>
      <c r="D58" s="117">
        <f>C58/C59-1</f>
        <v>0.35757113413099928</v>
      </c>
    </row>
    <row r="59" spans="1:5" x14ac:dyDescent="0.25">
      <c r="A59" s="1">
        <v>6</v>
      </c>
      <c r="B59" s="115">
        <v>2016</v>
      </c>
      <c r="C59" s="116">
        <v>74718</v>
      </c>
      <c r="D59" s="117">
        <f>C59/C60-1</f>
        <v>8.7693248318630346E-2</v>
      </c>
    </row>
    <row r="60" spans="1:5" x14ac:dyDescent="0.25">
      <c r="A60" s="1">
        <v>7</v>
      </c>
      <c r="B60" s="115">
        <v>2015</v>
      </c>
      <c r="C60" s="116">
        <v>68694</v>
      </c>
      <c r="D60" s="117">
        <f t="shared" si="5"/>
        <v>0.16598489349062207</v>
      </c>
    </row>
    <row r="61" spans="1:5" x14ac:dyDescent="0.25">
      <c r="A61" s="1">
        <v>8</v>
      </c>
      <c r="B61" s="115">
        <v>2014</v>
      </c>
      <c r="C61" s="116">
        <v>58915</v>
      </c>
      <c r="D61" s="117">
        <f t="shared" si="5"/>
        <v>0.24582364136181001</v>
      </c>
    </row>
    <row r="62" spans="1:5" x14ac:dyDescent="0.25">
      <c r="A62" s="1">
        <v>9</v>
      </c>
      <c r="B62" s="115">
        <v>2013</v>
      </c>
      <c r="C62" s="116">
        <v>47290</v>
      </c>
      <c r="D62" s="117">
        <f t="shared" si="5"/>
        <v>6.2935491121600462E-2</v>
      </c>
    </row>
    <row r="63" spans="1:5" x14ac:dyDescent="0.25">
      <c r="A63" s="1">
        <v>10</v>
      </c>
      <c r="B63" s="115">
        <v>2012</v>
      </c>
      <c r="C63" s="116">
        <v>44490</v>
      </c>
      <c r="D63" s="117">
        <f>C63/C64-1</f>
        <v>0.23893065998329166</v>
      </c>
    </row>
    <row r="64" spans="1:5" x14ac:dyDescent="0.25">
      <c r="A64" s="1">
        <v>11</v>
      </c>
      <c r="B64" s="115">
        <v>2011</v>
      </c>
      <c r="C64" s="116">
        <v>35910</v>
      </c>
      <c r="D64" s="117">
        <f t="shared" si="5"/>
        <v>0.13678812244768745</v>
      </c>
    </row>
    <row r="65" spans="1:5" x14ac:dyDescent="0.25">
      <c r="A65" s="1">
        <v>12</v>
      </c>
      <c r="B65" s="115">
        <v>2010</v>
      </c>
      <c r="C65" s="116">
        <v>31589</v>
      </c>
      <c r="D65" s="117"/>
    </row>
    <row r="66" spans="1:5" ht="6" customHeight="1" x14ac:dyDescent="0.25"/>
    <row r="67" spans="1:5" x14ac:dyDescent="0.25">
      <c r="B67" s="106" t="s">
        <v>41</v>
      </c>
      <c r="C67" s="106"/>
      <c r="D67" s="106"/>
    </row>
    <row r="70" spans="1:5" ht="48.75" customHeight="1" thickBot="1" x14ac:dyDescent="0.3">
      <c r="B70" s="265" t="s">
        <v>142</v>
      </c>
      <c r="C70" s="265"/>
      <c r="D70" s="265"/>
      <c r="E70" s="1" t="s">
        <v>102</v>
      </c>
    </row>
    <row r="71" spans="1:5" ht="10.5" customHeight="1" thickBot="1" x14ac:dyDescent="0.3">
      <c r="B71" s="107"/>
      <c r="C71" s="108"/>
      <c r="D71" s="107"/>
      <c r="E71" s="1" t="s">
        <v>103</v>
      </c>
    </row>
    <row r="72" spans="1:5" ht="22.5" thickTop="1" thickBot="1" x14ac:dyDescent="0.3">
      <c r="B72" s="110"/>
      <c r="C72" s="283" t="s">
        <v>143</v>
      </c>
      <c r="D72" s="284"/>
    </row>
    <row r="73" spans="1:5" ht="16.5" thickTop="1" thickBot="1" x14ac:dyDescent="0.3">
      <c r="B73" s="86"/>
      <c r="C73" s="112" t="s">
        <v>139</v>
      </c>
      <c r="D73" s="113" t="s">
        <v>140</v>
      </c>
    </row>
    <row r="74" spans="1:5" x14ac:dyDescent="0.25">
      <c r="A74" s="1">
        <v>1</v>
      </c>
      <c r="B74" s="115">
        <v>2023</v>
      </c>
      <c r="C74" s="116">
        <v>93472</v>
      </c>
      <c r="D74" s="117">
        <f t="shared" ref="D74:D75" si="6">C74/C75-1</f>
        <v>4.0670419761545951E-4</v>
      </c>
    </row>
    <row r="75" spans="1:5" x14ac:dyDescent="0.25">
      <c r="A75" s="1"/>
      <c r="B75" s="115">
        <v>2022</v>
      </c>
      <c r="C75" s="116">
        <v>93434</v>
      </c>
      <c r="D75" s="117">
        <f t="shared" si="6"/>
        <v>0.52386078220308585</v>
      </c>
    </row>
    <row r="76" spans="1:5" x14ac:dyDescent="0.25">
      <c r="A76" s="1"/>
      <c r="B76" s="115">
        <v>2021</v>
      </c>
      <c r="C76" s="116">
        <v>61314</v>
      </c>
      <c r="D76" s="117">
        <f>C76/C77-1</f>
        <v>0.25829092103102935</v>
      </c>
    </row>
    <row r="77" spans="1:5" x14ac:dyDescent="0.25">
      <c r="A77" s="1">
        <v>2</v>
      </c>
      <c r="B77" s="115">
        <v>2020</v>
      </c>
      <c r="C77" s="116">
        <v>48728</v>
      </c>
      <c r="D77" s="117">
        <f t="shared" ref="D77:D79" si="7">C77/C78-1</f>
        <v>-0.55534871836987965</v>
      </c>
    </row>
    <row r="78" spans="1:5" x14ac:dyDescent="0.25">
      <c r="A78" s="1">
        <v>3</v>
      </c>
      <c r="B78" s="115">
        <v>2019</v>
      </c>
      <c r="C78" s="116">
        <v>109587</v>
      </c>
      <c r="D78" s="117">
        <f t="shared" si="7"/>
        <v>-6.2637926610212946E-2</v>
      </c>
    </row>
    <row r="79" spans="1:5" x14ac:dyDescent="0.25">
      <c r="A79" s="1">
        <v>4</v>
      </c>
      <c r="B79" s="115">
        <v>2018</v>
      </c>
      <c r="C79" s="116">
        <v>116910</v>
      </c>
      <c r="D79" s="117">
        <f t="shared" si="7"/>
        <v>-0.26112016988358422</v>
      </c>
    </row>
    <row r="80" spans="1:5" x14ac:dyDescent="0.25">
      <c r="A80" s="1">
        <v>5</v>
      </c>
      <c r="B80" s="115">
        <v>2017</v>
      </c>
      <c r="C80" s="116">
        <v>158226</v>
      </c>
      <c r="D80" s="117">
        <f>C80/C81-1</f>
        <v>-0.11137943816059936</v>
      </c>
    </row>
    <row r="81" spans="1:4" x14ac:dyDescent="0.25">
      <c r="A81" s="1">
        <v>6</v>
      </c>
      <c r="B81" s="115">
        <v>2016</v>
      </c>
      <c r="C81" s="116">
        <v>178058</v>
      </c>
      <c r="D81" s="117">
        <f>C81/C82-1</f>
        <v>0.10205546856141967</v>
      </c>
    </row>
    <row r="82" spans="1:4" x14ac:dyDescent="0.25">
      <c r="A82" s="1">
        <v>7</v>
      </c>
      <c r="B82" s="115">
        <v>2015</v>
      </c>
      <c r="C82" s="116">
        <v>161569</v>
      </c>
      <c r="D82" s="117">
        <f t="shared" ref="D82:D84" si="8">C82/C83-1</f>
        <v>0.12010898200271769</v>
      </c>
    </row>
    <row r="83" spans="1:4" x14ac:dyDescent="0.25">
      <c r="A83" s="1">
        <v>8</v>
      </c>
      <c r="B83" s="115">
        <v>2014</v>
      </c>
      <c r="C83" s="116">
        <v>144244</v>
      </c>
      <c r="D83" s="117">
        <f t="shared" si="8"/>
        <v>9.2476180377781381E-2</v>
      </c>
    </row>
    <row r="84" spans="1:4" x14ac:dyDescent="0.25">
      <c r="A84" s="1">
        <v>9</v>
      </c>
      <c r="B84" s="115">
        <v>2013</v>
      </c>
      <c r="C84" s="116">
        <v>132034</v>
      </c>
      <c r="D84" s="117">
        <f t="shared" si="8"/>
        <v>0.10720335429769401</v>
      </c>
    </row>
    <row r="85" spans="1:4" x14ac:dyDescent="0.25">
      <c r="A85" s="1">
        <v>10</v>
      </c>
      <c r="B85" s="115">
        <v>2012</v>
      </c>
      <c r="C85" s="116">
        <v>119250</v>
      </c>
      <c r="D85" s="117">
        <f>C85/C86-1</f>
        <v>-9.0506951806401892E-2</v>
      </c>
    </row>
    <row r="86" spans="1:4" x14ac:dyDescent="0.25">
      <c r="A86" s="1">
        <v>11</v>
      </c>
      <c r="B86" s="115">
        <v>2011</v>
      </c>
      <c r="C86" s="116">
        <v>131117</v>
      </c>
      <c r="D86" s="117">
        <f t="shared" ref="D86" si="9">C86/C87-1</f>
        <v>-0.10027448020311536</v>
      </c>
    </row>
    <row r="87" spans="1:4" x14ac:dyDescent="0.25">
      <c r="A87" s="1">
        <v>12</v>
      </c>
      <c r="B87" s="115">
        <v>2010</v>
      </c>
      <c r="C87" s="116">
        <v>145730</v>
      </c>
      <c r="D87" s="117"/>
    </row>
    <row r="88" spans="1:4" ht="6" customHeight="1" x14ac:dyDescent="0.25"/>
    <row r="89" spans="1:4" x14ac:dyDescent="0.25">
      <c r="B89" s="106" t="s">
        <v>41</v>
      </c>
      <c r="C89" s="106"/>
      <c r="D89" s="106"/>
    </row>
  </sheetData>
  <mergeCells count="8">
    <mergeCell ref="B70:D70"/>
    <mergeCell ref="C72:D72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AAF1E-7BE1-4E00-90C1-2AB354D3468A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7" width="12.85546875" customWidth="1"/>
    <col min="8" max="11" width="9.7109375" customWidth="1"/>
    <col min="12" max="12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8"/>
      <c r="C2" s="128"/>
      <c r="D2" s="128"/>
      <c r="E2" s="128"/>
    </row>
    <row r="3" spans="1:22" ht="40.5" customHeight="1" thickBot="1" x14ac:dyDescent="0.3">
      <c r="B3" s="63" t="s">
        <v>144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</row>
    <row r="4" spans="1:22" ht="8.25" customHeight="1" thickBot="1" x14ac:dyDescent="0.3">
      <c r="B4" s="84"/>
      <c r="C4" s="84"/>
      <c r="D4" s="84"/>
      <c r="E4" s="84"/>
      <c r="F4" s="84"/>
      <c r="G4" s="84"/>
      <c r="H4" s="84"/>
      <c r="I4" s="85"/>
      <c r="J4" s="84"/>
      <c r="K4" s="85"/>
      <c r="L4" s="84"/>
      <c r="M4" s="84"/>
      <c r="N4" s="84"/>
      <c r="O4" s="84"/>
      <c r="P4" s="84"/>
      <c r="Q4" s="84"/>
      <c r="R4" s="85"/>
      <c r="S4" s="85"/>
      <c r="T4" s="85"/>
      <c r="U4" s="85"/>
      <c r="V4" s="85"/>
    </row>
    <row r="5" spans="1:22" ht="60.75" thickBot="1" x14ac:dyDescent="0.3">
      <c r="B5" s="86"/>
      <c r="C5" s="129" t="s">
        <v>226</v>
      </c>
      <c r="D5" s="129" t="s">
        <v>227</v>
      </c>
      <c r="E5" s="129" t="s">
        <v>228</v>
      </c>
      <c r="F5" s="129" t="s">
        <v>229</v>
      </c>
      <c r="G5" s="129" t="s">
        <v>230</v>
      </c>
      <c r="H5" s="130" t="str">
        <f>CONCATENATE("var. ",RIGHT(G5,2),"/",RIGHT(F5,2))</f>
        <v>var. 23/22</v>
      </c>
      <c r="I5" s="130" t="str">
        <f>CONCATENATE("dif. ",RIGHT(G5,2),"/",RIGHT(F5,2))</f>
        <v>dif. 23/22</v>
      </c>
      <c r="J5" s="130" t="str">
        <f>CONCATENATE("var. ",RIGHT(G5,2),"/",RIGHT(C5,2))</f>
        <v>var. 23/19</v>
      </c>
      <c r="K5" s="130" t="str">
        <f>CONCATENATE("dif. ",RIGHT(G5,2),"/",RIGHT(C5,2))</f>
        <v>dif. 23/19</v>
      </c>
      <c r="L5" s="15" t="str">
        <f>CONCATENATE("cuota ",G5)</f>
        <v>cuota acumulado a diciembre 2023</v>
      </c>
      <c r="M5" s="15" t="str">
        <f>CONCATENATE("cuota/ total municipio ",RIGHT(G5,2))</f>
        <v>cuota/ total municipio 23</v>
      </c>
      <c r="N5" s="14" t="s">
        <v>220</v>
      </c>
      <c r="O5" s="14" t="s">
        <v>221</v>
      </c>
      <c r="P5" s="14" t="s">
        <v>222</v>
      </c>
      <c r="Q5" s="14" t="s">
        <v>223</v>
      </c>
      <c r="R5" s="14" t="s">
        <v>224</v>
      </c>
      <c r="S5" s="130" t="str">
        <f>CONCATENATE("var. ",RIGHT(R5,2),"/",RIGHT(Q5,2))</f>
        <v>var. 23/22</v>
      </c>
      <c r="T5" s="130" t="str">
        <f>CONCATENATE("dif. ",RIGHT(R5,2),"/",RIGHT(Q5,2))</f>
        <v>dif. 23/22</v>
      </c>
      <c r="U5" s="15" t="str">
        <f>CONCATENATE("cuota ",R5)</f>
        <v>cuota diciembre 2023</v>
      </c>
      <c r="V5" s="131" t="str">
        <f>CONCATENATE("cuota/ total municipio ",RIGHT(R5,2))</f>
        <v>cuota/ total municipio 23</v>
      </c>
    </row>
    <row r="6" spans="1:22" ht="15.75" x14ac:dyDescent="0.25">
      <c r="B6" s="132" t="s">
        <v>46</v>
      </c>
      <c r="C6" s="133">
        <v>4831573</v>
      </c>
      <c r="D6" s="133">
        <v>1565030</v>
      </c>
      <c r="E6" s="133">
        <v>2335438</v>
      </c>
      <c r="F6" s="133">
        <v>4757683</v>
      </c>
      <c r="G6" s="133">
        <v>5188807</v>
      </c>
      <c r="H6" s="134">
        <f>IFERROR(G6/F6-1,"-")</f>
        <v>9.0616377762032574E-2</v>
      </c>
      <c r="I6" s="133">
        <f>IFERROR(G6-F6,"-")</f>
        <v>431124</v>
      </c>
      <c r="J6" s="134">
        <f>IFERROR(G6/C6-1,"-")</f>
        <v>7.3937411273719666E-2</v>
      </c>
      <c r="K6" s="133">
        <f>IFERROR(G6-C6,"-")</f>
        <v>357234</v>
      </c>
      <c r="L6" s="134">
        <f>IFERROR(G6/$G$6,"-")</f>
        <v>1</v>
      </c>
      <c r="M6" s="135">
        <f>G6/G6</f>
        <v>1</v>
      </c>
      <c r="N6" s="133">
        <v>397253</v>
      </c>
      <c r="O6" s="133">
        <v>86477</v>
      </c>
      <c r="P6" s="133">
        <v>313914</v>
      </c>
      <c r="Q6" s="133">
        <v>423458</v>
      </c>
      <c r="R6" s="133">
        <v>434399</v>
      </c>
      <c r="S6" s="134">
        <f>IFERROR(R6/Q6-1,"-")</f>
        <v>2.5837273117995219E-2</v>
      </c>
      <c r="T6" s="133">
        <f t="shared" ref="T6:T57" si="0">R6-Q6</f>
        <v>10941</v>
      </c>
      <c r="U6" s="134">
        <f>IFERROR(P6/$P$6,"-")</f>
        <v>1</v>
      </c>
      <c r="V6" s="135">
        <f>IFERROR(R6/R6,"-")</f>
        <v>1</v>
      </c>
    </row>
    <row r="7" spans="1:22" ht="15.75" x14ac:dyDescent="0.25">
      <c r="B7" s="136" t="s">
        <v>61</v>
      </c>
      <c r="C7" s="137">
        <v>3568188</v>
      </c>
      <c r="D7" s="137">
        <v>1195819</v>
      </c>
      <c r="E7" s="137">
        <v>1858031</v>
      </c>
      <c r="F7" s="137">
        <v>3776873</v>
      </c>
      <c r="G7" s="137">
        <v>4088558</v>
      </c>
      <c r="H7" s="138">
        <f t="shared" ref="H7:H57" si="1">IFERROR(G7/F7-1,"-")</f>
        <v>8.2524617587088622E-2</v>
      </c>
      <c r="I7" s="137">
        <f t="shared" ref="I7:I57" si="2">IFERROR(G7-F7,"-")</f>
        <v>311685</v>
      </c>
      <c r="J7" s="138">
        <f t="shared" ref="J7:J57" si="3">IFERROR(G7/C7-1,"-")</f>
        <v>0.14583592568552994</v>
      </c>
      <c r="K7" s="137">
        <f t="shared" ref="K7:K57" si="4">IFERROR(G7-C7,"-")</f>
        <v>520370</v>
      </c>
      <c r="L7" s="138">
        <f t="shared" ref="L7:L57" si="5">IFERROR(G7/$G$6,"-")</f>
        <v>0.7879572317875766</v>
      </c>
      <c r="M7" s="138">
        <f>G7/G6</f>
        <v>0.7879572317875766</v>
      </c>
      <c r="N7" s="137">
        <v>298050</v>
      </c>
      <c r="O7" s="137">
        <v>67414</v>
      </c>
      <c r="P7" s="137">
        <v>247406</v>
      </c>
      <c r="Q7" s="137">
        <v>336260</v>
      </c>
      <c r="R7" s="137">
        <v>337584</v>
      </c>
      <c r="S7" s="138">
        <f t="shared" ref="S7:S57" si="6">IFERROR(R7/Q7-1,"-")</f>
        <v>3.9374293701301966E-3</v>
      </c>
      <c r="T7" s="137">
        <f t="shared" si="0"/>
        <v>1324</v>
      </c>
      <c r="U7" s="138">
        <f t="shared" ref="U7:U57" si="7">IFERROR(P7/$P$6,"-")</f>
        <v>0.78813305555024626</v>
      </c>
      <c r="V7" s="138">
        <f>IFERROR(R7/R6,"-")</f>
        <v>0.77712886079387844</v>
      </c>
    </row>
    <row r="8" spans="1:22" x14ac:dyDescent="0.25">
      <c r="B8" s="98" t="s">
        <v>141</v>
      </c>
      <c r="C8" s="53">
        <v>2826140</v>
      </c>
      <c r="D8" s="53">
        <v>952608</v>
      </c>
      <c r="E8" s="53">
        <v>1525176</v>
      </c>
      <c r="F8" s="53">
        <v>3104390</v>
      </c>
      <c r="G8" s="53">
        <v>3350154</v>
      </c>
      <c r="H8" s="99">
        <f t="shared" si="1"/>
        <v>7.9166599557400907E-2</v>
      </c>
      <c r="I8" s="53">
        <f t="shared" si="2"/>
        <v>245764</v>
      </c>
      <c r="J8" s="99">
        <f t="shared" si="3"/>
        <v>0.18541685832973598</v>
      </c>
      <c r="K8" s="53">
        <f t="shared" si="4"/>
        <v>524014</v>
      </c>
      <c r="L8" s="99">
        <f t="shared" si="5"/>
        <v>0.64565014655584607</v>
      </c>
      <c r="M8" s="99">
        <f>G8/G6</f>
        <v>0.64565014655584607</v>
      </c>
      <c r="N8" s="53">
        <v>234990</v>
      </c>
      <c r="O8" s="53">
        <v>54924</v>
      </c>
      <c r="P8" s="53">
        <v>202213</v>
      </c>
      <c r="Q8" s="53">
        <v>274301</v>
      </c>
      <c r="R8" s="53">
        <v>274342</v>
      </c>
      <c r="S8" s="99">
        <f t="shared" si="6"/>
        <v>1.4947083678151785E-4</v>
      </c>
      <c r="T8" s="53">
        <f t="shared" si="0"/>
        <v>41</v>
      </c>
      <c r="U8" s="99">
        <f t="shared" si="7"/>
        <v>0.64416687372974768</v>
      </c>
      <c r="V8" s="99">
        <f>IFERROR(R8/R6,"-")</f>
        <v>0.6315438111045375</v>
      </c>
    </row>
    <row r="9" spans="1:22" x14ac:dyDescent="0.25">
      <c r="B9" s="98" t="s">
        <v>143</v>
      </c>
      <c r="C9" s="53">
        <v>742048</v>
      </c>
      <c r="D9" s="53">
        <v>243211</v>
      </c>
      <c r="E9" s="53">
        <v>332855</v>
      </c>
      <c r="F9" s="53">
        <v>672483</v>
      </c>
      <c r="G9" s="53">
        <v>738404</v>
      </c>
      <c r="H9" s="99">
        <f t="shared" si="1"/>
        <v>9.8026269809050826E-2</v>
      </c>
      <c r="I9" s="53">
        <f t="shared" si="2"/>
        <v>65921</v>
      </c>
      <c r="J9" s="99">
        <f t="shared" si="3"/>
        <v>-4.9107335374530825E-3</v>
      </c>
      <c r="K9" s="53">
        <f t="shared" si="4"/>
        <v>-3644</v>
      </c>
      <c r="L9" s="99">
        <f t="shared" si="5"/>
        <v>0.14230708523173052</v>
      </c>
      <c r="M9" s="99">
        <f>G9/G6</f>
        <v>0.14230708523173052</v>
      </c>
      <c r="N9" s="53">
        <v>63060</v>
      </c>
      <c r="O9" s="53">
        <v>12490</v>
      </c>
      <c r="P9" s="53">
        <v>45193</v>
      </c>
      <c r="Q9" s="53">
        <v>61959</v>
      </c>
      <c r="R9" s="53">
        <v>63242</v>
      </c>
      <c r="S9" s="99">
        <f t="shared" si="6"/>
        <v>2.0707241885763228E-2</v>
      </c>
      <c r="T9" s="53">
        <f t="shared" si="0"/>
        <v>1283</v>
      </c>
      <c r="U9" s="99">
        <f t="shared" si="7"/>
        <v>0.14396618182049861</v>
      </c>
      <c r="V9" s="99">
        <f>IFERROR(R9/R6,"-")</f>
        <v>0.14558504968934091</v>
      </c>
    </row>
    <row r="10" spans="1:22" ht="16.5" thickBot="1" x14ac:dyDescent="0.3">
      <c r="B10" s="139" t="s">
        <v>64</v>
      </c>
      <c r="C10" s="140">
        <v>1263385</v>
      </c>
      <c r="D10" s="140">
        <v>363484</v>
      </c>
      <c r="E10" s="140">
        <v>477407</v>
      </c>
      <c r="F10" s="140">
        <v>980810</v>
      </c>
      <c r="G10" s="140">
        <v>1100249</v>
      </c>
      <c r="H10" s="141">
        <f t="shared" si="1"/>
        <v>0.12177587912031895</v>
      </c>
      <c r="I10" s="140">
        <f t="shared" si="2"/>
        <v>119439</v>
      </c>
      <c r="J10" s="141">
        <f t="shared" si="3"/>
        <v>-0.12912611753345182</v>
      </c>
      <c r="K10" s="140">
        <f t="shared" si="4"/>
        <v>-163136</v>
      </c>
      <c r="L10" s="141">
        <f t="shared" si="5"/>
        <v>0.2120427682124234</v>
      </c>
      <c r="M10" s="141">
        <f>G10/G6</f>
        <v>0.2120427682124234</v>
      </c>
      <c r="N10" s="140">
        <v>99203</v>
      </c>
      <c r="O10" s="140">
        <v>19063</v>
      </c>
      <c r="P10" s="140">
        <v>66508</v>
      </c>
      <c r="Q10" s="140">
        <v>87198</v>
      </c>
      <c r="R10" s="140">
        <v>96815</v>
      </c>
      <c r="S10" s="141">
        <f t="shared" si="6"/>
        <v>0.11028922681712894</v>
      </c>
      <c r="T10" s="140">
        <f t="shared" si="0"/>
        <v>9617</v>
      </c>
      <c r="U10" s="141">
        <f t="shared" si="7"/>
        <v>0.21186694444975376</v>
      </c>
      <c r="V10" s="141">
        <f>IFERROR(R10/R6,"-")</f>
        <v>0.22287113920612156</v>
      </c>
    </row>
    <row r="11" spans="1:22" ht="15.75" x14ac:dyDescent="0.25">
      <c r="A11" s="142">
        <f>F11/$F$11</f>
        <v>1</v>
      </c>
      <c r="B11" s="132" t="s">
        <v>47</v>
      </c>
      <c r="C11" s="133">
        <v>1762715</v>
      </c>
      <c r="D11" s="133">
        <v>514095</v>
      </c>
      <c r="E11" s="133">
        <v>881045</v>
      </c>
      <c r="F11" s="133">
        <v>1757049</v>
      </c>
      <c r="G11" s="133">
        <v>1888332</v>
      </c>
      <c r="H11" s="134">
        <f t="shared" si="1"/>
        <v>7.4717893467968199E-2</v>
      </c>
      <c r="I11" s="133">
        <f t="shared" si="2"/>
        <v>131283</v>
      </c>
      <c r="J11" s="134">
        <f t="shared" si="3"/>
        <v>7.1263363618055076E-2</v>
      </c>
      <c r="K11" s="133">
        <f t="shared" si="4"/>
        <v>125617</v>
      </c>
      <c r="L11" s="134">
        <f t="shared" si="5"/>
        <v>0.36392411589022294</v>
      </c>
      <c r="M11" s="135">
        <f>G11/G11</f>
        <v>1</v>
      </c>
      <c r="N11" s="133">
        <v>141195</v>
      </c>
      <c r="O11" s="133">
        <v>27724</v>
      </c>
      <c r="P11" s="133">
        <v>114122</v>
      </c>
      <c r="Q11" s="133">
        <v>153975</v>
      </c>
      <c r="R11" s="133">
        <v>161770</v>
      </c>
      <c r="S11" s="134">
        <f t="shared" si="6"/>
        <v>5.0625101477512535E-2</v>
      </c>
      <c r="T11" s="133">
        <f t="shared" si="0"/>
        <v>7795</v>
      </c>
      <c r="U11" s="134">
        <f t="shared" si="7"/>
        <v>0.36354542963996511</v>
      </c>
      <c r="V11" s="135">
        <f>IFERROR(R11/R11,"-")</f>
        <v>1</v>
      </c>
    </row>
    <row r="12" spans="1:22" ht="15.75" x14ac:dyDescent="0.25">
      <c r="A12" s="142">
        <f>F12/$F$11</f>
        <v>0.84837076256837463</v>
      </c>
      <c r="B12" s="136" t="s">
        <v>61</v>
      </c>
      <c r="C12" s="137">
        <v>1371352</v>
      </c>
      <c r="D12" s="137">
        <v>414401</v>
      </c>
      <c r="E12" s="137">
        <v>752768</v>
      </c>
      <c r="F12" s="137">
        <v>1490629</v>
      </c>
      <c r="G12" s="137">
        <v>1543103</v>
      </c>
      <c r="H12" s="138">
        <f t="shared" si="1"/>
        <v>3.5202588974184712E-2</v>
      </c>
      <c r="I12" s="137">
        <f t="shared" si="2"/>
        <v>52474</v>
      </c>
      <c r="J12" s="138">
        <f t="shared" si="3"/>
        <v>0.12524209685040755</v>
      </c>
      <c r="K12" s="137">
        <f t="shared" si="4"/>
        <v>171751</v>
      </c>
      <c r="L12" s="138">
        <f t="shared" si="5"/>
        <v>0.29739071042727161</v>
      </c>
      <c r="M12" s="138">
        <f>G12/G11</f>
        <v>0.81717780559774444</v>
      </c>
      <c r="N12" s="137">
        <v>112755</v>
      </c>
      <c r="O12" s="137">
        <v>22293</v>
      </c>
      <c r="P12" s="137">
        <v>98566</v>
      </c>
      <c r="Q12" s="137">
        <v>126581</v>
      </c>
      <c r="R12" s="137">
        <v>129836</v>
      </c>
      <c r="S12" s="138">
        <f t="shared" si="6"/>
        <v>2.5714759719073221E-2</v>
      </c>
      <c r="T12" s="137">
        <f t="shared" si="0"/>
        <v>3255</v>
      </c>
      <c r="U12" s="138">
        <f t="shared" si="7"/>
        <v>0.31399045598476016</v>
      </c>
      <c r="V12" s="138">
        <f>IFERROR(R12/R11,"-")</f>
        <v>0.80259627866724359</v>
      </c>
    </row>
    <row r="13" spans="1:22" x14ac:dyDescent="0.25">
      <c r="A13" s="142">
        <f>F13/$F$11</f>
        <v>0.75431248644744686</v>
      </c>
      <c r="B13" s="98" t="s">
        <v>141</v>
      </c>
      <c r="C13" s="53">
        <v>1157120</v>
      </c>
      <c r="D13" s="53">
        <v>373186</v>
      </c>
      <c r="E13" s="53">
        <v>687822</v>
      </c>
      <c r="F13" s="53">
        <v>1325364</v>
      </c>
      <c r="G13" s="53">
        <v>1377487</v>
      </c>
      <c r="H13" s="99">
        <f t="shared" si="1"/>
        <v>3.9327309327852555E-2</v>
      </c>
      <c r="I13" s="53">
        <f t="shared" si="2"/>
        <v>52123</v>
      </c>
      <c r="J13" s="99">
        <f t="shared" si="3"/>
        <v>0.19044437914822998</v>
      </c>
      <c r="K13" s="53">
        <f t="shared" si="4"/>
        <v>220367</v>
      </c>
      <c r="L13" s="99">
        <f t="shared" si="5"/>
        <v>0.26547277630484234</v>
      </c>
      <c r="M13" s="99">
        <f>G13/G11</f>
        <v>0.72947288930124576</v>
      </c>
      <c r="N13" s="53">
        <v>97485</v>
      </c>
      <c r="O13" s="53">
        <v>21712</v>
      </c>
      <c r="P13" s="53">
        <v>87439</v>
      </c>
      <c r="Q13" s="53">
        <v>110632</v>
      </c>
      <c r="R13" s="53">
        <v>116159</v>
      </c>
      <c r="S13" s="99">
        <f t="shared" si="6"/>
        <v>4.9958420710102036E-2</v>
      </c>
      <c r="T13" s="53">
        <f t="shared" si="0"/>
        <v>5527</v>
      </c>
      <c r="U13" s="99">
        <f t="shared" si="7"/>
        <v>0.27854444210834817</v>
      </c>
      <c r="V13" s="99">
        <f>IFERROR(R13/R11,"-")</f>
        <v>0.71805031835321753</v>
      </c>
    </row>
    <row r="14" spans="1:22" x14ac:dyDescent="0.25">
      <c r="A14" s="142">
        <f>F14/$F$11</f>
        <v>9.4058276120927764E-2</v>
      </c>
      <c r="B14" s="98" t="s">
        <v>143</v>
      </c>
      <c r="C14" s="53">
        <v>214232</v>
      </c>
      <c r="D14" s="53">
        <v>41215</v>
      </c>
      <c r="E14" s="53">
        <v>64946</v>
      </c>
      <c r="F14" s="53">
        <v>165265</v>
      </c>
      <c r="G14" s="53">
        <v>165616</v>
      </c>
      <c r="H14" s="99">
        <f t="shared" si="1"/>
        <v>2.1238616767009777E-3</v>
      </c>
      <c r="I14" s="53">
        <f t="shared" si="2"/>
        <v>351</v>
      </c>
      <c r="J14" s="99">
        <f t="shared" si="3"/>
        <v>-0.22693155084207772</v>
      </c>
      <c r="K14" s="53">
        <f t="shared" si="4"/>
        <v>-48616</v>
      </c>
      <c r="L14" s="99">
        <f t="shared" si="5"/>
        <v>3.1917934122429298E-2</v>
      </c>
      <c r="M14" s="99">
        <f>G14/G11</f>
        <v>8.7704916296498708E-2</v>
      </c>
      <c r="N14" s="53">
        <v>15270</v>
      </c>
      <c r="O14" s="53">
        <v>581</v>
      </c>
      <c r="P14" s="53">
        <v>11127</v>
      </c>
      <c r="Q14" s="53">
        <v>15949</v>
      </c>
      <c r="R14" s="53">
        <v>13677</v>
      </c>
      <c r="S14" s="99">
        <f t="shared" si="6"/>
        <v>-0.14245407235563357</v>
      </c>
      <c r="T14" s="53">
        <f t="shared" si="0"/>
        <v>-2272</v>
      </c>
      <c r="U14" s="99">
        <f t="shared" si="7"/>
        <v>3.5446013876412011E-2</v>
      </c>
      <c r="V14" s="99">
        <f>IFERROR(R14/R11,"-")</f>
        <v>8.4545960314026086E-2</v>
      </c>
    </row>
    <row r="15" spans="1:22" ht="16.5" thickBot="1" x14ac:dyDescent="0.3">
      <c r="A15" s="142">
        <f>F15/$F$11</f>
        <v>0.1516292374316254</v>
      </c>
      <c r="B15" s="139" t="s">
        <v>64</v>
      </c>
      <c r="C15" s="140">
        <v>391363</v>
      </c>
      <c r="D15" s="140">
        <v>99694</v>
      </c>
      <c r="E15" s="140">
        <v>128277</v>
      </c>
      <c r="F15" s="140">
        <v>266420</v>
      </c>
      <c r="G15" s="140">
        <v>345229</v>
      </c>
      <c r="H15" s="141">
        <f t="shared" si="1"/>
        <v>0.29580737181893246</v>
      </c>
      <c r="I15" s="140">
        <f t="shared" si="2"/>
        <v>78809</v>
      </c>
      <c r="J15" s="141">
        <f t="shared" si="3"/>
        <v>-0.11788033104815732</v>
      </c>
      <c r="K15" s="140">
        <f t="shared" si="4"/>
        <v>-46134</v>
      </c>
      <c r="L15" s="141">
        <f t="shared" si="5"/>
        <v>6.6533405462951306E-2</v>
      </c>
      <c r="M15" s="141">
        <f>G15/G11</f>
        <v>0.18282219440225553</v>
      </c>
      <c r="N15" s="140">
        <v>28440</v>
      </c>
      <c r="O15" s="140">
        <v>5431</v>
      </c>
      <c r="P15" s="140">
        <v>15556</v>
      </c>
      <c r="Q15" s="140">
        <v>27394</v>
      </c>
      <c r="R15" s="140">
        <v>31934</v>
      </c>
      <c r="S15" s="141">
        <f t="shared" si="6"/>
        <v>0.16572972183689849</v>
      </c>
      <c r="T15" s="140">
        <f t="shared" si="0"/>
        <v>4540</v>
      </c>
      <c r="U15" s="141">
        <f t="shared" si="7"/>
        <v>4.9554973655204927E-2</v>
      </c>
      <c r="V15" s="141">
        <f>IFERROR(R15/R11,"-")</f>
        <v>0.19740372133275638</v>
      </c>
    </row>
    <row r="16" spans="1:22" ht="15.75" x14ac:dyDescent="0.25">
      <c r="A16" s="80"/>
      <c r="B16" s="132" t="s">
        <v>48</v>
      </c>
      <c r="C16" s="133">
        <v>1299411</v>
      </c>
      <c r="D16" s="133">
        <v>353830</v>
      </c>
      <c r="E16" s="133">
        <v>492258</v>
      </c>
      <c r="F16" s="133">
        <v>1243535</v>
      </c>
      <c r="G16" s="133">
        <v>1319978</v>
      </c>
      <c r="H16" s="134">
        <f t="shared" si="1"/>
        <v>6.1472334916186533E-2</v>
      </c>
      <c r="I16" s="133">
        <f t="shared" si="2"/>
        <v>76443</v>
      </c>
      <c r="J16" s="134">
        <f t="shared" si="3"/>
        <v>1.5827940505352078E-2</v>
      </c>
      <c r="K16" s="133">
        <f t="shared" si="4"/>
        <v>20567</v>
      </c>
      <c r="L16" s="134">
        <f t="shared" si="5"/>
        <v>0.25438949646807058</v>
      </c>
      <c r="M16" s="135">
        <f>G16/G16</f>
        <v>1</v>
      </c>
      <c r="N16" s="133">
        <v>109344</v>
      </c>
      <c r="O16" s="133">
        <v>17398</v>
      </c>
      <c r="P16" s="133">
        <v>78855</v>
      </c>
      <c r="Q16" s="133">
        <v>108917</v>
      </c>
      <c r="R16" s="133">
        <v>111619</v>
      </c>
      <c r="S16" s="134">
        <f t="shared" si="6"/>
        <v>2.4807881230661799E-2</v>
      </c>
      <c r="T16" s="133">
        <f t="shared" si="0"/>
        <v>2702</v>
      </c>
      <c r="U16" s="134">
        <f t="shared" si="7"/>
        <v>0.25119937307670254</v>
      </c>
      <c r="V16" s="135">
        <f>IFERROR(R16/R16,"-")</f>
        <v>1</v>
      </c>
    </row>
    <row r="17" spans="2:22" ht="15.75" x14ac:dyDescent="0.25">
      <c r="B17" s="136" t="s">
        <v>61</v>
      </c>
      <c r="C17" s="137">
        <v>729995</v>
      </c>
      <c r="D17" s="137">
        <v>195507</v>
      </c>
      <c r="E17" s="137">
        <v>256749</v>
      </c>
      <c r="F17" s="137">
        <v>752557</v>
      </c>
      <c r="G17" s="137">
        <v>810513</v>
      </c>
      <c r="H17" s="138">
        <f t="shared" si="1"/>
        <v>7.7012106724141827E-2</v>
      </c>
      <c r="I17" s="137">
        <f t="shared" si="2"/>
        <v>57956</v>
      </c>
      <c r="J17" s="138">
        <f t="shared" si="3"/>
        <v>0.11029938561223029</v>
      </c>
      <c r="K17" s="137">
        <f t="shared" si="4"/>
        <v>80518</v>
      </c>
      <c r="L17" s="138">
        <f t="shared" si="5"/>
        <v>0.15620411397070655</v>
      </c>
      <c r="M17" s="138">
        <f>G17/G16</f>
        <v>0.61403523392056536</v>
      </c>
      <c r="N17" s="137">
        <v>63674</v>
      </c>
      <c r="O17" s="137">
        <v>8227</v>
      </c>
      <c r="P17" s="137">
        <v>45371</v>
      </c>
      <c r="Q17" s="137">
        <v>68554</v>
      </c>
      <c r="R17" s="137">
        <v>67674</v>
      </c>
      <c r="S17" s="138">
        <f t="shared" si="6"/>
        <v>-1.2836595968141906E-2</v>
      </c>
      <c r="T17" s="137">
        <f t="shared" si="0"/>
        <v>-880</v>
      </c>
      <c r="U17" s="138">
        <f t="shared" si="7"/>
        <v>0.14453321610377365</v>
      </c>
      <c r="V17" s="138">
        <f>IFERROR(R17/R16,"-")</f>
        <v>0.60629462725880001</v>
      </c>
    </row>
    <row r="18" spans="2:22" x14ac:dyDescent="0.25">
      <c r="B18" s="98" t="s">
        <v>141</v>
      </c>
      <c r="C18" s="53">
        <v>552295</v>
      </c>
      <c r="D18" s="53">
        <v>144560</v>
      </c>
      <c r="E18" s="53">
        <v>206077</v>
      </c>
      <c r="F18" s="53">
        <v>573367</v>
      </c>
      <c r="G18" s="53">
        <v>609226</v>
      </c>
      <c r="H18" s="99">
        <f t="shared" si="1"/>
        <v>6.254109497058602E-2</v>
      </c>
      <c r="I18" s="53">
        <f t="shared" si="2"/>
        <v>35859</v>
      </c>
      <c r="J18" s="99">
        <f t="shared" si="3"/>
        <v>0.10308078110430108</v>
      </c>
      <c r="K18" s="53">
        <f t="shared" si="4"/>
        <v>56931</v>
      </c>
      <c r="L18" s="99">
        <f t="shared" si="5"/>
        <v>0.117411574568104</v>
      </c>
      <c r="M18" s="99">
        <f>G18/G16</f>
        <v>0.46154254086052948</v>
      </c>
      <c r="N18" s="53">
        <v>46919</v>
      </c>
      <c r="O18" s="53">
        <v>6600</v>
      </c>
      <c r="P18" s="53">
        <v>35773</v>
      </c>
      <c r="Q18" s="53">
        <v>52615</v>
      </c>
      <c r="R18" s="53">
        <v>51027</v>
      </c>
      <c r="S18" s="99">
        <f t="shared" si="6"/>
        <v>-3.0181507174760092E-2</v>
      </c>
      <c r="T18" s="53">
        <f t="shared" si="0"/>
        <v>-1588</v>
      </c>
      <c r="U18" s="99">
        <f t="shared" si="7"/>
        <v>0.11395796300897698</v>
      </c>
      <c r="V18" s="99">
        <f>IFERROR(R18/R16,"-")</f>
        <v>0.45715335202788054</v>
      </c>
    </row>
    <row r="19" spans="2:22" x14ac:dyDescent="0.25">
      <c r="B19" s="98" t="s">
        <v>143</v>
      </c>
      <c r="C19" s="53">
        <v>177700</v>
      </c>
      <c r="D19" s="53">
        <v>50947</v>
      </c>
      <c r="E19" s="53">
        <v>50672</v>
      </c>
      <c r="F19" s="53">
        <v>179190</v>
      </c>
      <c r="G19" s="53">
        <v>201287</v>
      </c>
      <c r="H19" s="99">
        <f t="shared" si="1"/>
        <v>0.12331603326078455</v>
      </c>
      <c r="I19" s="53">
        <f t="shared" si="2"/>
        <v>22097</v>
      </c>
      <c r="J19" s="99">
        <f t="shared" si="3"/>
        <v>0.13273494653911078</v>
      </c>
      <c r="K19" s="53">
        <f t="shared" si="4"/>
        <v>23587</v>
      </c>
      <c r="L19" s="99">
        <f t="shared" si="5"/>
        <v>3.8792539402602563E-2</v>
      </c>
      <c r="M19" s="99">
        <f>G19/G16</f>
        <v>0.15249269306003585</v>
      </c>
      <c r="N19" s="53">
        <v>16755</v>
      </c>
      <c r="O19" s="53">
        <v>1627</v>
      </c>
      <c r="P19" s="53">
        <v>9598</v>
      </c>
      <c r="Q19" s="53">
        <v>15939</v>
      </c>
      <c r="R19" s="53">
        <v>16647</v>
      </c>
      <c r="S19" s="99">
        <f t="shared" si="6"/>
        <v>4.4419348767174904E-2</v>
      </c>
      <c r="T19" s="53">
        <f t="shared" si="0"/>
        <v>708</v>
      </c>
      <c r="U19" s="99">
        <f t="shared" si="7"/>
        <v>3.0575253094796664E-2</v>
      </c>
      <c r="V19" s="99">
        <f>IFERROR(R19/R16,"-")</f>
        <v>0.14914127523091947</v>
      </c>
    </row>
    <row r="20" spans="2:22" ht="16.5" thickBot="1" x14ac:dyDescent="0.3">
      <c r="B20" s="139" t="s">
        <v>64</v>
      </c>
      <c r="C20" s="140">
        <v>569416</v>
      </c>
      <c r="D20" s="140">
        <v>158323</v>
      </c>
      <c r="E20" s="140">
        <v>235509</v>
      </c>
      <c r="F20" s="140">
        <v>490978</v>
      </c>
      <c r="G20" s="140">
        <v>509465</v>
      </c>
      <c r="H20" s="141">
        <f t="shared" si="1"/>
        <v>3.7653418279434137E-2</v>
      </c>
      <c r="I20" s="140">
        <f t="shared" si="2"/>
        <v>18487</v>
      </c>
      <c r="J20" s="141">
        <f t="shared" si="3"/>
        <v>-0.10528506399539173</v>
      </c>
      <c r="K20" s="140">
        <f t="shared" si="4"/>
        <v>-59951</v>
      </c>
      <c r="L20" s="141">
        <f t="shared" si="5"/>
        <v>9.818538249736404E-2</v>
      </c>
      <c r="M20" s="141">
        <f>G20/G16</f>
        <v>0.38596476607943464</v>
      </c>
      <c r="N20" s="140">
        <v>45670</v>
      </c>
      <c r="O20" s="140">
        <v>9171</v>
      </c>
      <c r="P20" s="140">
        <v>33484</v>
      </c>
      <c r="Q20" s="140">
        <v>40363</v>
      </c>
      <c r="R20" s="140">
        <v>43945</v>
      </c>
      <c r="S20" s="141">
        <f t="shared" si="6"/>
        <v>8.8744642370487847E-2</v>
      </c>
      <c r="T20" s="140">
        <f t="shared" si="0"/>
        <v>3582</v>
      </c>
      <c r="U20" s="141">
        <f t="shared" si="7"/>
        <v>0.10666615697292889</v>
      </c>
      <c r="V20" s="141">
        <f>IFERROR(R20/R16,"-")</f>
        <v>0.39370537274119999</v>
      </c>
    </row>
    <row r="21" spans="2:22" ht="15.75" x14ac:dyDescent="0.25">
      <c r="B21" s="132" t="s">
        <v>49</v>
      </c>
      <c r="C21" s="133">
        <v>45076</v>
      </c>
      <c r="D21" s="133">
        <v>12549</v>
      </c>
      <c r="E21" s="133">
        <v>20161</v>
      </c>
      <c r="F21" s="133">
        <v>37751</v>
      </c>
      <c r="G21" s="133">
        <v>51166</v>
      </c>
      <c r="H21" s="134">
        <f t="shared" si="1"/>
        <v>0.3553548250377474</v>
      </c>
      <c r="I21" s="133">
        <f t="shared" si="2"/>
        <v>13415</v>
      </c>
      <c r="J21" s="134">
        <f t="shared" si="3"/>
        <v>0.13510515573697757</v>
      </c>
      <c r="K21" s="133">
        <f t="shared" si="4"/>
        <v>6090</v>
      </c>
      <c r="L21" s="134">
        <f t="shared" si="5"/>
        <v>9.8608408445332429E-3</v>
      </c>
      <c r="M21" s="135">
        <f>G21/G21</f>
        <v>1</v>
      </c>
      <c r="N21" s="133">
        <v>3627</v>
      </c>
      <c r="O21" s="133">
        <v>469</v>
      </c>
      <c r="P21" s="133">
        <v>2479</v>
      </c>
      <c r="Q21" s="133">
        <v>4675</v>
      </c>
      <c r="R21" s="133">
        <v>5492</v>
      </c>
      <c r="S21" s="134">
        <f t="shared" si="6"/>
        <v>0.17475935828877009</v>
      </c>
      <c r="T21" s="133">
        <f t="shared" si="0"/>
        <v>817</v>
      </c>
      <c r="U21" s="134">
        <f t="shared" si="7"/>
        <v>7.8970673496562751E-3</v>
      </c>
      <c r="V21" s="135">
        <f>IFERROR(R21/R21,"-")</f>
        <v>1</v>
      </c>
    </row>
    <row r="22" spans="2:22" ht="15.75" x14ac:dyDescent="0.25">
      <c r="B22" s="136" t="s">
        <v>61</v>
      </c>
      <c r="C22" s="137">
        <v>38821</v>
      </c>
      <c r="D22" s="137">
        <v>10671</v>
      </c>
      <c r="E22" s="137">
        <v>20161</v>
      </c>
      <c r="F22" s="137">
        <v>37638</v>
      </c>
      <c r="G22" s="137">
        <v>50521</v>
      </c>
      <c r="H22" s="138">
        <f t="shared" si="1"/>
        <v>0.34228705032148365</v>
      </c>
      <c r="I22" s="137">
        <f t="shared" si="2"/>
        <v>12883</v>
      </c>
      <c r="J22" s="138">
        <f t="shared" si="3"/>
        <v>0.30138327194044456</v>
      </c>
      <c r="K22" s="137">
        <f t="shared" si="4"/>
        <v>11700</v>
      </c>
      <c r="L22" s="138">
        <f t="shared" si="5"/>
        <v>9.7365348142646278E-3</v>
      </c>
      <c r="M22" s="138">
        <f>G22/G21</f>
        <v>0.98739397255990302</v>
      </c>
      <c r="N22" s="137">
        <v>3115</v>
      </c>
      <c r="O22" s="137">
        <v>469</v>
      </c>
      <c r="P22" s="137">
        <v>2479</v>
      </c>
      <c r="Q22" s="137">
        <v>4607</v>
      </c>
      <c r="R22" s="137">
        <v>5428</v>
      </c>
      <c r="S22" s="138">
        <f t="shared" si="6"/>
        <v>0.17820707618840892</v>
      </c>
      <c r="T22" s="137">
        <f t="shared" si="0"/>
        <v>821</v>
      </c>
      <c r="U22" s="138">
        <f t="shared" si="7"/>
        <v>7.8970673496562751E-3</v>
      </c>
      <c r="V22" s="138">
        <f>IFERROR(R22/R21,"-")</f>
        <v>0.98834668608885656</v>
      </c>
    </row>
    <row r="23" spans="2:22" x14ac:dyDescent="0.25">
      <c r="B23" s="98" t="s">
        <v>141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99" t="str">
        <f t="shared" si="1"/>
        <v>-</v>
      </c>
      <c r="I23" s="53">
        <f t="shared" si="2"/>
        <v>0</v>
      </c>
      <c r="J23" s="99" t="str">
        <f t="shared" si="3"/>
        <v>-</v>
      </c>
      <c r="K23" s="53">
        <f t="shared" si="4"/>
        <v>0</v>
      </c>
      <c r="L23" s="99">
        <f t="shared" si="5"/>
        <v>0</v>
      </c>
      <c r="M23" s="99">
        <f>G23/G21</f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99" t="str">
        <f t="shared" si="6"/>
        <v>-</v>
      </c>
      <c r="T23" s="53">
        <f t="shared" si="0"/>
        <v>0</v>
      </c>
      <c r="U23" s="99">
        <f t="shared" si="7"/>
        <v>0</v>
      </c>
      <c r="V23" s="99">
        <f>IFERROR(R23/R21,"-")</f>
        <v>0</v>
      </c>
    </row>
    <row r="24" spans="2:22" x14ac:dyDescent="0.25">
      <c r="B24" s="98" t="s">
        <v>143</v>
      </c>
      <c r="C24" s="53">
        <v>0</v>
      </c>
      <c r="D24" s="53">
        <v>2479</v>
      </c>
      <c r="E24" s="53">
        <v>3463</v>
      </c>
      <c r="F24" s="53">
        <v>0</v>
      </c>
      <c r="G24" s="53">
        <v>0</v>
      </c>
      <c r="H24" s="99" t="str">
        <f t="shared" si="1"/>
        <v>-</v>
      </c>
      <c r="I24" s="53">
        <f t="shared" si="2"/>
        <v>0</v>
      </c>
      <c r="J24" s="99" t="str">
        <f t="shared" si="3"/>
        <v>-</v>
      </c>
      <c r="K24" s="53">
        <f t="shared" si="4"/>
        <v>0</v>
      </c>
      <c r="L24" s="99">
        <f t="shared" si="5"/>
        <v>0</v>
      </c>
      <c r="M24" s="99">
        <f>G24/G21</f>
        <v>0</v>
      </c>
      <c r="N24" s="53">
        <v>0</v>
      </c>
      <c r="O24" s="53">
        <v>469</v>
      </c>
      <c r="P24" s="53">
        <v>0</v>
      </c>
      <c r="Q24" s="53">
        <v>0</v>
      </c>
      <c r="R24" s="53">
        <v>0</v>
      </c>
      <c r="S24" s="99" t="str">
        <f t="shared" si="6"/>
        <v>-</v>
      </c>
      <c r="T24" s="53">
        <f t="shared" si="0"/>
        <v>0</v>
      </c>
      <c r="U24" s="99">
        <f t="shared" si="7"/>
        <v>0</v>
      </c>
      <c r="V24" s="99">
        <f>IFERROR(R24/R21,"-")</f>
        <v>0</v>
      </c>
    </row>
    <row r="25" spans="2:22" ht="16.5" thickBot="1" x14ac:dyDescent="0.3">
      <c r="B25" s="139" t="s">
        <v>64</v>
      </c>
      <c r="C25" s="140">
        <v>6255</v>
      </c>
      <c r="D25" s="140">
        <v>1878</v>
      </c>
      <c r="E25" s="140">
        <v>0</v>
      </c>
      <c r="F25" s="140">
        <v>0</v>
      </c>
      <c r="G25" s="140">
        <v>0</v>
      </c>
      <c r="H25" s="141" t="str">
        <f t="shared" si="1"/>
        <v>-</v>
      </c>
      <c r="I25" s="140">
        <f t="shared" si="2"/>
        <v>0</v>
      </c>
      <c r="J25" s="141">
        <f t="shared" si="3"/>
        <v>-1</v>
      </c>
      <c r="K25" s="140">
        <f t="shared" si="4"/>
        <v>-6255</v>
      </c>
      <c r="L25" s="141">
        <f t="shared" si="5"/>
        <v>0</v>
      </c>
      <c r="M25" s="141">
        <f>G25/G21</f>
        <v>0</v>
      </c>
      <c r="N25" s="140">
        <v>512</v>
      </c>
      <c r="O25" s="140">
        <v>0</v>
      </c>
      <c r="P25" s="140">
        <v>0</v>
      </c>
      <c r="Q25" s="140">
        <v>0</v>
      </c>
      <c r="R25" s="140">
        <v>0</v>
      </c>
      <c r="S25" s="141" t="str">
        <f t="shared" si="6"/>
        <v>-</v>
      </c>
      <c r="T25" s="140">
        <f t="shared" si="0"/>
        <v>0</v>
      </c>
      <c r="U25" s="141">
        <f t="shared" si="7"/>
        <v>0</v>
      </c>
      <c r="V25" s="141">
        <f>IFERROR(R25/R21,"-")</f>
        <v>0</v>
      </c>
    </row>
    <row r="26" spans="2:22" ht="15.75" x14ac:dyDescent="0.25">
      <c r="B26" s="132" t="s">
        <v>50</v>
      </c>
      <c r="C26" s="133">
        <v>137126</v>
      </c>
      <c r="D26" s="133">
        <v>52633</v>
      </c>
      <c r="E26" s="133">
        <v>70304</v>
      </c>
      <c r="F26" s="133">
        <v>161080</v>
      </c>
      <c r="G26" s="133">
        <v>179837</v>
      </c>
      <c r="H26" s="134">
        <f t="shared" si="1"/>
        <v>0.116445244598957</v>
      </c>
      <c r="I26" s="133">
        <f t="shared" si="2"/>
        <v>18757</v>
      </c>
      <c r="J26" s="134">
        <f t="shared" si="3"/>
        <v>0.31147266018114728</v>
      </c>
      <c r="K26" s="133">
        <f t="shared" si="4"/>
        <v>42711</v>
      </c>
      <c r="L26" s="134">
        <f t="shared" si="5"/>
        <v>3.4658641186692818E-2</v>
      </c>
      <c r="M26" s="135">
        <f>G26/G26</f>
        <v>1</v>
      </c>
      <c r="N26" s="133">
        <v>10746</v>
      </c>
      <c r="O26" s="133">
        <v>8154</v>
      </c>
      <c r="P26" s="133">
        <v>9493</v>
      </c>
      <c r="Q26" s="133">
        <v>14121</v>
      </c>
      <c r="R26" s="133">
        <v>12492</v>
      </c>
      <c r="S26" s="134">
        <f t="shared" si="6"/>
        <v>-0.11536010197578073</v>
      </c>
      <c r="T26" s="133">
        <f t="shared" si="0"/>
        <v>-1629</v>
      </c>
      <c r="U26" s="134">
        <f t="shared" si="7"/>
        <v>3.0240766579381614E-2</v>
      </c>
      <c r="V26" s="135">
        <f>IFERROR(R26/R26,"-")</f>
        <v>1</v>
      </c>
    </row>
    <row r="27" spans="2:22" ht="15.75" x14ac:dyDescent="0.25">
      <c r="B27" s="136" t="s">
        <v>61</v>
      </c>
      <c r="C27" s="137">
        <v>135352</v>
      </c>
      <c r="D27" s="137">
        <v>51640</v>
      </c>
      <c r="E27" s="137">
        <v>62020</v>
      </c>
      <c r="F27" s="137">
        <v>151473</v>
      </c>
      <c r="G27" s="137">
        <v>170958</v>
      </c>
      <c r="H27" s="138">
        <f t="shared" si="1"/>
        <v>0.12863678675407497</v>
      </c>
      <c r="I27" s="137">
        <f t="shared" si="2"/>
        <v>19485</v>
      </c>
      <c r="J27" s="138">
        <f t="shared" si="3"/>
        <v>0.26306223772090553</v>
      </c>
      <c r="K27" s="137">
        <f t="shared" si="4"/>
        <v>35606</v>
      </c>
      <c r="L27" s="138">
        <f t="shared" si="5"/>
        <v>3.2947457864591995E-2</v>
      </c>
      <c r="M27" s="138">
        <f>G27/G26</f>
        <v>0.95062751269204893</v>
      </c>
      <c r="N27" s="137">
        <v>10668</v>
      </c>
      <c r="O27" s="137">
        <v>8080</v>
      </c>
      <c r="P27" s="137">
        <v>7535</v>
      </c>
      <c r="Q27" s="137">
        <v>13354</v>
      </c>
      <c r="R27" s="137">
        <v>11656</v>
      </c>
      <c r="S27" s="138">
        <f t="shared" si="6"/>
        <v>-0.12715291298487341</v>
      </c>
      <c r="T27" s="137">
        <f t="shared" si="0"/>
        <v>-1698</v>
      </c>
      <c r="U27" s="138">
        <f t="shared" si="7"/>
        <v>2.4003389463356208E-2</v>
      </c>
      <c r="V27" s="138">
        <f>IFERROR(R27/R26,"-")</f>
        <v>0.93307716938840857</v>
      </c>
    </row>
    <row r="28" spans="2:22" x14ac:dyDescent="0.25">
      <c r="B28" s="98" t="s">
        <v>141</v>
      </c>
      <c r="C28" s="53">
        <v>122557</v>
      </c>
      <c r="D28" s="53">
        <v>38963</v>
      </c>
      <c r="E28" s="53">
        <v>44291</v>
      </c>
      <c r="F28" s="53">
        <v>0</v>
      </c>
      <c r="G28" s="53">
        <v>108492</v>
      </c>
      <c r="H28" s="99" t="str">
        <f t="shared" si="1"/>
        <v>-</v>
      </c>
      <c r="I28" s="53">
        <f t="shared" si="2"/>
        <v>108492</v>
      </c>
      <c r="J28" s="99">
        <f t="shared" si="3"/>
        <v>-0.1147629266382173</v>
      </c>
      <c r="K28" s="53">
        <f t="shared" si="4"/>
        <v>-14065</v>
      </c>
      <c r="L28" s="99">
        <f t="shared" si="5"/>
        <v>2.0908852458763644E-2</v>
      </c>
      <c r="M28" s="99">
        <f>G28/G26</f>
        <v>0.60327963655977357</v>
      </c>
      <c r="N28" s="53">
        <v>9869</v>
      </c>
      <c r="O28" s="53">
        <v>8080</v>
      </c>
      <c r="P28" s="53">
        <v>0</v>
      </c>
      <c r="Q28" s="53">
        <v>0</v>
      </c>
      <c r="R28" s="53">
        <v>10343</v>
      </c>
      <c r="S28" s="99" t="str">
        <f t="shared" si="6"/>
        <v>-</v>
      </c>
      <c r="T28" s="53">
        <f t="shared" si="0"/>
        <v>10343</v>
      </c>
      <c r="U28" s="99">
        <f t="shared" si="7"/>
        <v>0</v>
      </c>
      <c r="V28" s="99">
        <f>IFERROR(R28/R26,"-")</f>
        <v>0.82796990073647136</v>
      </c>
    </row>
    <row r="29" spans="2:22" ht="15.75" thickBot="1" x14ac:dyDescent="0.3">
      <c r="B29" s="98" t="s">
        <v>143</v>
      </c>
      <c r="C29" s="53">
        <v>12795</v>
      </c>
      <c r="D29" s="53">
        <v>1940</v>
      </c>
      <c r="E29" s="53">
        <v>0</v>
      </c>
      <c r="F29" s="53">
        <v>0</v>
      </c>
      <c r="G29" s="53">
        <v>1313</v>
      </c>
      <c r="H29" s="99" t="str">
        <f t="shared" si="1"/>
        <v>-</v>
      </c>
      <c r="I29" s="53">
        <f t="shared" si="2"/>
        <v>1313</v>
      </c>
      <c r="J29" s="99">
        <f t="shared" si="3"/>
        <v>-0.89738178976162564</v>
      </c>
      <c r="K29" s="53">
        <f t="shared" si="4"/>
        <v>-11482</v>
      </c>
      <c r="L29" s="99">
        <f t="shared" si="5"/>
        <v>2.5304467867083899E-4</v>
      </c>
      <c r="M29" s="99">
        <f>G29/G26</f>
        <v>7.301055956227028E-3</v>
      </c>
      <c r="N29" s="53">
        <v>799</v>
      </c>
      <c r="O29" s="53">
        <v>0</v>
      </c>
      <c r="P29" s="53">
        <v>0</v>
      </c>
      <c r="Q29" s="53">
        <v>0</v>
      </c>
      <c r="R29" s="53">
        <v>1313</v>
      </c>
      <c r="S29" s="99" t="str">
        <f t="shared" si="6"/>
        <v>-</v>
      </c>
      <c r="T29" s="53">
        <f t="shared" si="0"/>
        <v>1313</v>
      </c>
      <c r="U29" s="99">
        <f t="shared" si="7"/>
        <v>0</v>
      </c>
      <c r="V29" s="99">
        <f>IFERROR(R29/R26,"-")</f>
        <v>0.10510726865193724</v>
      </c>
    </row>
    <row r="30" spans="2:22" ht="15.75" x14ac:dyDescent="0.25">
      <c r="B30" s="132" t="s">
        <v>51</v>
      </c>
      <c r="C30" s="133">
        <v>791721</v>
      </c>
      <c r="D30" s="133">
        <v>211451</v>
      </c>
      <c r="E30" s="133">
        <v>354204</v>
      </c>
      <c r="F30" s="133">
        <v>710225</v>
      </c>
      <c r="G30" s="133">
        <v>797848</v>
      </c>
      <c r="H30" s="134">
        <f t="shared" si="1"/>
        <v>0.12337357879545219</v>
      </c>
      <c r="I30" s="133">
        <f t="shared" si="2"/>
        <v>87623</v>
      </c>
      <c r="J30" s="134">
        <f t="shared" si="3"/>
        <v>7.7388372924300786E-3</v>
      </c>
      <c r="K30" s="133">
        <f t="shared" si="4"/>
        <v>6127</v>
      </c>
      <c r="L30" s="134">
        <f t="shared" si="5"/>
        <v>0.1537632831593081</v>
      </c>
      <c r="M30" s="135">
        <f>G30/G30</f>
        <v>1</v>
      </c>
      <c r="N30" s="133">
        <v>62015</v>
      </c>
      <c r="O30" s="133">
        <v>8912</v>
      </c>
      <c r="P30" s="133">
        <v>44151</v>
      </c>
      <c r="Q30" s="133">
        <v>61100</v>
      </c>
      <c r="R30" s="133">
        <v>62539</v>
      </c>
      <c r="S30" s="134">
        <f t="shared" si="6"/>
        <v>2.3551554828150634E-2</v>
      </c>
      <c r="T30" s="133">
        <f t="shared" si="0"/>
        <v>1439</v>
      </c>
      <c r="U30" s="134">
        <f t="shared" si="7"/>
        <v>0.14064680135323687</v>
      </c>
      <c r="V30" s="135">
        <f>IFERROR(R30/R30,"-")</f>
        <v>1</v>
      </c>
    </row>
    <row r="31" spans="2:22" ht="15.75" x14ac:dyDescent="0.25">
      <c r="B31" s="136" t="s">
        <v>61</v>
      </c>
      <c r="C31" s="137">
        <v>632559</v>
      </c>
      <c r="D31" s="137">
        <v>167932</v>
      </c>
      <c r="E31" s="137">
        <v>285256</v>
      </c>
      <c r="F31" s="137">
        <v>574800</v>
      </c>
      <c r="G31" s="137">
        <v>652648</v>
      </c>
      <c r="H31" s="138">
        <f t="shared" si="1"/>
        <v>0.13543493389004868</v>
      </c>
      <c r="I31" s="137">
        <f t="shared" si="2"/>
        <v>77848</v>
      </c>
      <c r="J31" s="138">
        <f t="shared" si="3"/>
        <v>3.1758302387603354E-2</v>
      </c>
      <c r="K31" s="137">
        <f t="shared" si="4"/>
        <v>20089</v>
      </c>
      <c r="L31" s="138">
        <f t="shared" si="5"/>
        <v>0.12577997215930367</v>
      </c>
      <c r="M31" s="138">
        <f>G31/G30</f>
        <v>0.81801044810540358</v>
      </c>
      <c r="N31" s="137">
        <v>49590</v>
      </c>
      <c r="O31" s="137">
        <v>5448</v>
      </c>
      <c r="P31" s="137">
        <v>35179</v>
      </c>
      <c r="Q31" s="137">
        <v>50108</v>
      </c>
      <c r="R31" s="137">
        <v>50998</v>
      </c>
      <c r="S31" s="138">
        <f t="shared" si="6"/>
        <v>1.776163486868354E-2</v>
      </c>
      <c r="T31" s="137">
        <f t="shared" si="0"/>
        <v>890</v>
      </c>
      <c r="U31" s="138">
        <f t="shared" si="7"/>
        <v>0.11206572500748613</v>
      </c>
      <c r="V31" s="138">
        <f>IFERROR(R31/R30,"-")</f>
        <v>0.8154591534882234</v>
      </c>
    </row>
    <row r="32" spans="2:22" x14ac:dyDescent="0.25">
      <c r="B32" s="98" t="s">
        <v>141</v>
      </c>
      <c r="C32" s="53">
        <v>501207</v>
      </c>
      <c r="D32" s="53">
        <v>135144</v>
      </c>
      <c r="E32" s="53">
        <v>214429</v>
      </c>
      <c r="F32" s="53">
        <v>476344</v>
      </c>
      <c r="G32" s="53">
        <v>549349</v>
      </c>
      <c r="H32" s="99">
        <f t="shared" si="1"/>
        <v>0.15326108862502719</v>
      </c>
      <c r="I32" s="53">
        <f t="shared" si="2"/>
        <v>73005</v>
      </c>
      <c r="J32" s="99">
        <f t="shared" si="3"/>
        <v>9.6052130157799009E-2</v>
      </c>
      <c r="K32" s="53">
        <f t="shared" si="4"/>
        <v>48142</v>
      </c>
      <c r="L32" s="99">
        <f t="shared" si="5"/>
        <v>0.10587192778609804</v>
      </c>
      <c r="M32" s="99">
        <f>G32/G30</f>
        <v>0.68853841834534901</v>
      </c>
      <c r="N32" s="53">
        <v>39769</v>
      </c>
      <c r="O32" s="53">
        <v>3713</v>
      </c>
      <c r="P32" s="53">
        <v>27340</v>
      </c>
      <c r="Q32" s="53">
        <v>42758</v>
      </c>
      <c r="R32" s="53">
        <v>42526</v>
      </c>
      <c r="S32" s="99">
        <f t="shared" si="6"/>
        <v>-5.4258852144627445E-3</v>
      </c>
      <c r="T32" s="53">
        <f t="shared" si="0"/>
        <v>-232</v>
      </c>
      <c r="U32" s="99">
        <f t="shared" si="7"/>
        <v>8.7093917442356825E-2</v>
      </c>
      <c r="V32" s="99">
        <f>IFERROR(R32/R30,"-")</f>
        <v>0.67999168518844244</v>
      </c>
    </row>
    <row r="33" spans="2:22" x14ac:dyDescent="0.25">
      <c r="B33" s="98" t="s">
        <v>143</v>
      </c>
      <c r="C33" s="53">
        <v>131352</v>
      </c>
      <c r="D33" s="53">
        <v>32788</v>
      </c>
      <c r="E33" s="53">
        <v>70827</v>
      </c>
      <c r="F33" s="53">
        <v>98456</v>
      </c>
      <c r="G33" s="53">
        <v>103299</v>
      </c>
      <c r="H33" s="99">
        <f t="shared" si="1"/>
        <v>4.9189485658568399E-2</v>
      </c>
      <c r="I33" s="53">
        <f t="shared" si="2"/>
        <v>4843</v>
      </c>
      <c r="J33" s="99">
        <f t="shared" si="3"/>
        <v>-0.21357116754978989</v>
      </c>
      <c r="K33" s="53">
        <f t="shared" si="4"/>
        <v>-28053</v>
      </c>
      <c r="L33" s="99">
        <f t="shared" si="5"/>
        <v>1.9908044373205633E-2</v>
      </c>
      <c r="M33" s="99">
        <f>G33/G30</f>
        <v>0.12947202976005454</v>
      </c>
      <c r="N33" s="53">
        <v>9821</v>
      </c>
      <c r="O33" s="53">
        <v>1735</v>
      </c>
      <c r="P33" s="53">
        <v>7839</v>
      </c>
      <c r="Q33" s="53">
        <v>7350</v>
      </c>
      <c r="R33" s="53">
        <v>8472</v>
      </c>
      <c r="S33" s="99">
        <f t="shared" si="6"/>
        <v>0.15265306122448985</v>
      </c>
      <c r="T33" s="53">
        <f t="shared" si="0"/>
        <v>1122</v>
      </c>
      <c r="U33" s="99">
        <f t="shared" si="7"/>
        <v>2.4971807565129303E-2</v>
      </c>
      <c r="V33" s="99">
        <f>IFERROR(R33/R30,"-")</f>
        <v>0.13546746829978093</v>
      </c>
    </row>
    <row r="34" spans="2:22" ht="16.5" thickBot="1" x14ac:dyDescent="0.3">
      <c r="B34" s="139" t="s">
        <v>64</v>
      </c>
      <c r="C34" s="140">
        <v>159162</v>
      </c>
      <c r="D34" s="140">
        <v>43519</v>
      </c>
      <c r="E34" s="140">
        <v>68948</v>
      </c>
      <c r="F34" s="140">
        <v>135425</v>
      </c>
      <c r="G34" s="140">
        <v>145200</v>
      </c>
      <c r="H34" s="141">
        <f t="shared" si="1"/>
        <v>7.2180173527782943E-2</v>
      </c>
      <c r="I34" s="140">
        <f t="shared" si="2"/>
        <v>9775</v>
      </c>
      <c r="J34" s="141">
        <f t="shared" si="3"/>
        <v>-8.7721943680024173E-2</v>
      </c>
      <c r="K34" s="140">
        <f t="shared" si="4"/>
        <v>-13962</v>
      </c>
      <c r="L34" s="141">
        <f t="shared" si="5"/>
        <v>2.7983311000004434E-2</v>
      </c>
      <c r="M34" s="141">
        <f>G34/G30</f>
        <v>0.18198955189459645</v>
      </c>
      <c r="N34" s="140">
        <v>12425</v>
      </c>
      <c r="O34" s="140">
        <v>3464</v>
      </c>
      <c r="P34" s="140">
        <v>8972</v>
      </c>
      <c r="Q34" s="140">
        <v>10992</v>
      </c>
      <c r="R34" s="140">
        <v>11541</v>
      </c>
      <c r="S34" s="141">
        <f t="shared" si="6"/>
        <v>4.994541484716164E-2</v>
      </c>
      <c r="T34" s="140">
        <f t="shared" si="0"/>
        <v>549</v>
      </c>
      <c r="U34" s="141">
        <f t="shared" si="7"/>
        <v>2.8581076345750748E-2</v>
      </c>
      <c r="V34" s="141">
        <f>IFERROR(R34/R30,"-")</f>
        <v>0.18454084651177666</v>
      </c>
    </row>
    <row r="35" spans="2:22" ht="15.75" x14ac:dyDescent="0.25">
      <c r="B35" s="132" t="s">
        <v>52</v>
      </c>
      <c r="C35" s="133">
        <v>55887</v>
      </c>
      <c r="D35" s="133">
        <v>22616</v>
      </c>
      <c r="E35" s="133">
        <v>33444</v>
      </c>
      <c r="F35" s="133">
        <v>51485</v>
      </c>
      <c r="G35" s="133">
        <v>58157</v>
      </c>
      <c r="H35" s="134">
        <f t="shared" si="1"/>
        <v>0.12959114305137409</v>
      </c>
      <c r="I35" s="133">
        <f t="shared" si="2"/>
        <v>6672</v>
      </c>
      <c r="J35" s="134">
        <f t="shared" si="3"/>
        <v>4.0617674951240801E-2</v>
      </c>
      <c r="K35" s="133">
        <f t="shared" si="4"/>
        <v>2270</v>
      </c>
      <c r="L35" s="134">
        <f t="shared" si="5"/>
        <v>1.1208164034622988E-2</v>
      </c>
      <c r="M35" s="135">
        <f>G35/G35</f>
        <v>1</v>
      </c>
      <c r="N35" s="133">
        <v>5767</v>
      </c>
      <c r="O35" s="133">
        <v>1794</v>
      </c>
      <c r="P35" s="133">
        <v>4543</v>
      </c>
      <c r="Q35" s="133">
        <v>5166</v>
      </c>
      <c r="R35" s="133">
        <v>4585</v>
      </c>
      <c r="S35" s="134">
        <f t="shared" si="6"/>
        <v>-0.11246612466124661</v>
      </c>
      <c r="T35" s="133">
        <f t="shared" si="0"/>
        <v>-581</v>
      </c>
      <c r="U35" s="134">
        <f t="shared" si="7"/>
        <v>1.447211656695783E-2</v>
      </c>
      <c r="V35" s="135">
        <f>IFERROR(R35/R35,"-")</f>
        <v>1</v>
      </c>
    </row>
    <row r="36" spans="2:22" ht="15.75" x14ac:dyDescent="0.25">
      <c r="B36" s="136" t="s">
        <v>61</v>
      </c>
      <c r="C36" s="137">
        <v>55887</v>
      </c>
      <c r="D36" s="137">
        <v>22616</v>
      </c>
      <c r="E36" s="137">
        <v>33444</v>
      </c>
      <c r="F36" s="137">
        <v>51485</v>
      </c>
      <c r="G36" s="137">
        <v>58157</v>
      </c>
      <c r="H36" s="138">
        <f t="shared" si="1"/>
        <v>0.12959114305137409</v>
      </c>
      <c r="I36" s="137">
        <f t="shared" si="2"/>
        <v>6672</v>
      </c>
      <c r="J36" s="138">
        <f t="shared" si="3"/>
        <v>4.0617674951240801E-2</v>
      </c>
      <c r="K36" s="137">
        <f t="shared" si="4"/>
        <v>2270</v>
      </c>
      <c r="L36" s="138">
        <f t="shared" si="5"/>
        <v>1.1208164034622988E-2</v>
      </c>
      <c r="M36" s="138">
        <f>G36/G35</f>
        <v>1</v>
      </c>
      <c r="N36" s="137">
        <v>5767</v>
      </c>
      <c r="O36" s="137">
        <v>1794</v>
      </c>
      <c r="P36" s="137">
        <v>4543</v>
      </c>
      <c r="Q36" s="137">
        <v>5166</v>
      </c>
      <c r="R36" s="137">
        <v>4585</v>
      </c>
      <c r="S36" s="138">
        <f t="shared" si="6"/>
        <v>-0.11246612466124661</v>
      </c>
      <c r="T36" s="137">
        <f t="shared" si="0"/>
        <v>-581</v>
      </c>
      <c r="U36" s="138">
        <f t="shared" si="7"/>
        <v>1.447211656695783E-2</v>
      </c>
      <c r="V36" s="138">
        <f>IFERROR(R36/R35,"-")</f>
        <v>1</v>
      </c>
    </row>
    <row r="37" spans="2:22" x14ac:dyDescent="0.25">
      <c r="B37" s="98" t="s">
        <v>141</v>
      </c>
      <c r="C37" s="53">
        <v>42488</v>
      </c>
      <c r="D37" s="53">
        <v>8693</v>
      </c>
      <c r="E37" s="53">
        <v>0</v>
      </c>
      <c r="F37" s="53">
        <v>34275</v>
      </c>
      <c r="G37" s="53">
        <v>42318</v>
      </c>
      <c r="H37" s="99">
        <f t="shared" si="1"/>
        <v>0.23466083150984685</v>
      </c>
      <c r="I37" s="53">
        <f t="shared" si="2"/>
        <v>8043</v>
      </c>
      <c r="J37" s="99">
        <f t="shared" si="3"/>
        <v>-4.0011297307475102E-3</v>
      </c>
      <c r="K37" s="53">
        <f t="shared" si="4"/>
        <v>-170</v>
      </c>
      <c r="L37" s="99">
        <f t="shared" si="5"/>
        <v>8.1556319207864159E-3</v>
      </c>
      <c r="M37" s="99">
        <f>G37/G35</f>
        <v>0.72765101363550388</v>
      </c>
      <c r="N37" s="53">
        <v>4201</v>
      </c>
      <c r="O37" s="53">
        <v>0</v>
      </c>
      <c r="P37" s="53">
        <v>0</v>
      </c>
      <c r="Q37" s="53">
        <v>4483</v>
      </c>
      <c r="R37" s="53">
        <v>3751</v>
      </c>
      <c r="S37" s="99">
        <f t="shared" si="6"/>
        <v>-0.16328351550301134</v>
      </c>
      <c r="T37" s="53">
        <f t="shared" si="0"/>
        <v>-732</v>
      </c>
      <c r="U37" s="99">
        <f t="shared" si="7"/>
        <v>0</v>
      </c>
      <c r="V37" s="99">
        <f>IFERROR(R37/R35,"-")</f>
        <v>0.818102508178844</v>
      </c>
    </row>
    <row r="38" spans="2:22" ht="15.75" thickBot="1" x14ac:dyDescent="0.3">
      <c r="B38" s="98" t="s">
        <v>143</v>
      </c>
      <c r="C38" s="53">
        <v>13399</v>
      </c>
      <c r="D38" s="53">
        <v>4061</v>
      </c>
      <c r="E38" s="53">
        <v>0</v>
      </c>
      <c r="F38" s="53">
        <v>4766</v>
      </c>
      <c r="G38" s="53">
        <v>6854</v>
      </c>
      <c r="H38" s="99">
        <f t="shared" si="1"/>
        <v>0.43810323122114991</v>
      </c>
      <c r="I38" s="53">
        <f t="shared" si="2"/>
        <v>2088</v>
      </c>
      <c r="J38" s="99">
        <f t="shared" si="3"/>
        <v>-0.48846928875289197</v>
      </c>
      <c r="K38" s="53">
        <f t="shared" si="4"/>
        <v>-6545</v>
      </c>
      <c r="L38" s="99">
        <f t="shared" si="5"/>
        <v>1.3209202038156362E-3</v>
      </c>
      <c r="M38" s="99">
        <f>G38/G35</f>
        <v>0.11785339683958938</v>
      </c>
      <c r="N38" s="53">
        <v>1566</v>
      </c>
      <c r="O38" s="53">
        <v>0</v>
      </c>
      <c r="P38" s="53">
        <v>0</v>
      </c>
      <c r="Q38" s="53">
        <v>683</v>
      </c>
      <c r="R38" s="53">
        <v>834</v>
      </c>
      <c r="S38" s="99">
        <f t="shared" si="6"/>
        <v>0.22108345534407037</v>
      </c>
      <c r="T38" s="53">
        <f t="shared" si="0"/>
        <v>151</v>
      </c>
      <c r="U38" s="99">
        <f t="shared" si="7"/>
        <v>0</v>
      </c>
      <c r="V38" s="99">
        <f>IFERROR(R38/R35,"-")</f>
        <v>0.18189749182115594</v>
      </c>
    </row>
    <row r="39" spans="2:22" ht="15.75" x14ac:dyDescent="0.25">
      <c r="B39" s="132" t="s">
        <v>53</v>
      </c>
      <c r="C39" s="133">
        <v>142901</v>
      </c>
      <c r="D39" s="133">
        <v>76081</v>
      </c>
      <c r="E39" s="133">
        <v>107459</v>
      </c>
      <c r="F39" s="133">
        <v>198873</v>
      </c>
      <c r="G39" s="133">
        <v>252588</v>
      </c>
      <c r="H39" s="134">
        <f t="shared" si="1"/>
        <v>0.27009699657570407</v>
      </c>
      <c r="I39" s="133">
        <f t="shared" si="2"/>
        <v>53715</v>
      </c>
      <c r="J39" s="134">
        <f t="shared" si="3"/>
        <v>0.76757335498002122</v>
      </c>
      <c r="K39" s="133">
        <f t="shared" si="4"/>
        <v>109687</v>
      </c>
      <c r="L39" s="134">
        <f t="shared" si="5"/>
        <v>4.8679397788354818E-2</v>
      </c>
      <c r="M39" s="135">
        <f>G39/G39</f>
        <v>1</v>
      </c>
      <c r="N39" s="133">
        <v>11708</v>
      </c>
      <c r="O39" s="133">
        <v>6293</v>
      </c>
      <c r="P39" s="133">
        <v>13338</v>
      </c>
      <c r="Q39" s="133">
        <v>17905</v>
      </c>
      <c r="R39" s="133">
        <v>20333</v>
      </c>
      <c r="S39" s="134">
        <f t="shared" si="6"/>
        <v>0.13560457972633344</v>
      </c>
      <c r="T39" s="133">
        <f t="shared" si="0"/>
        <v>2428</v>
      </c>
      <c r="U39" s="134">
        <f t="shared" si="7"/>
        <v>4.2489344215294635E-2</v>
      </c>
      <c r="V39" s="135">
        <f>IFERROR(R39/R39,"-")</f>
        <v>1</v>
      </c>
    </row>
    <row r="40" spans="2:22" ht="15.75" x14ac:dyDescent="0.25">
      <c r="B40" s="136" t="s">
        <v>61</v>
      </c>
      <c r="C40" s="137">
        <v>82594</v>
      </c>
      <c r="D40" s="137">
        <v>62298</v>
      </c>
      <c r="E40" s="137">
        <v>94072</v>
      </c>
      <c r="F40" s="137">
        <v>169794</v>
      </c>
      <c r="G40" s="137">
        <v>220761</v>
      </c>
      <c r="H40" s="138">
        <f t="shared" si="1"/>
        <v>0.3001696173009647</v>
      </c>
      <c r="I40" s="137">
        <f t="shared" si="2"/>
        <v>50967</v>
      </c>
      <c r="J40" s="138">
        <f t="shared" si="3"/>
        <v>1.6728454851441992</v>
      </c>
      <c r="K40" s="137">
        <f t="shared" si="4"/>
        <v>138167</v>
      </c>
      <c r="L40" s="138">
        <f t="shared" si="5"/>
        <v>4.2545617904076988E-2</v>
      </c>
      <c r="M40" s="138">
        <f>G40/G39</f>
        <v>0.87399638937716762</v>
      </c>
      <c r="N40" s="137">
        <v>6070</v>
      </c>
      <c r="O40" s="137">
        <v>6274</v>
      </c>
      <c r="P40" s="137">
        <v>11136</v>
      </c>
      <c r="Q40" s="137">
        <v>15138</v>
      </c>
      <c r="R40" s="137">
        <v>17513</v>
      </c>
      <c r="S40" s="138">
        <f t="shared" si="6"/>
        <v>0.15688994583168192</v>
      </c>
      <c r="T40" s="137">
        <f t="shared" si="0"/>
        <v>2375</v>
      </c>
      <c r="U40" s="138">
        <f t="shared" si="7"/>
        <v>3.547468414916187E-2</v>
      </c>
      <c r="V40" s="138">
        <f>IFERROR(R40/R39,"-")</f>
        <v>0.86130920179019332</v>
      </c>
    </row>
    <row r="41" spans="2:22" x14ac:dyDescent="0.25">
      <c r="B41" s="98" t="s">
        <v>141</v>
      </c>
      <c r="C41" s="53">
        <v>82594</v>
      </c>
      <c r="D41" s="53">
        <v>22627</v>
      </c>
      <c r="E41" s="53">
        <v>0</v>
      </c>
      <c r="F41" s="53">
        <v>0</v>
      </c>
      <c r="G41" s="53">
        <v>0</v>
      </c>
      <c r="H41" s="99" t="str">
        <f t="shared" si="1"/>
        <v>-</v>
      </c>
      <c r="I41" s="53">
        <f t="shared" si="2"/>
        <v>0</v>
      </c>
      <c r="J41" s="99">
        <f t="shared" si="3"/>
        <v>-1</v>
      </c>
      <c r="K41" s="53">
        <f t="shared" si="4"/>
        <v>-82594</v>
      </c>
      <c r="L41" s="99">
        <f t="shared" si="5"/>
        <v>0</v>
      </c>
      <c r="M41" s="99">
        <f>G41/G39</f>
        <v>0</v>
      </c>
      <c r="N41" s="53">
        <v>6070</v>
      </c>
      <c r="O41" s="53">
        <v>0</v>
      </c>
      <c r="P41" s="53">
        <v>0</v>
      </c>
      <c r="Q41" s="53">
        <v>0</v>
      </c>
      <c r="R41" s="53">
        <v>0</v>
      </c>
      <c r="S41" s="99" t="str">
        <f t="shared" si="6"/>
        <v>-</v>
      </c>
      <c r="T41" s="53">
        <f t="shared" si="0"/>
        <v>0</v>
      </c>
      <c r="U41" s="99">
        <f t="shared" si="7"/>
        <v>0</v>
      </c>
      <c r="V41" s="99">
        <f>IFERROR(R41/R39,"-")</f>
        <v>0</v>
      </c>
    </row>
    <row r="42" spans="2:22" x14ac:dyDescent="0.25">
      <c r="B42" s="98" t="s">
        <v>143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99" t="str">
        <f t="shared" si="1"/>
        <v>-</v>
      </c>
      <c r="I42" s="53">
        <f t="shared" si="2"/>
        <v>0</v>
      </c>
      <c r="J42" s="99" t="str">
        <f t="shared" si="3"/>
        <v>-</v>
      </c>
      <c r="K42" s="53">
        <f t="shared" si="4"/>
        <v>0</v>
      </c>
      <c r="L42" s="99">
        <f t="shared" si="5"/>
        <v>0</v>
      </c>
      <c r="M42" s="99">
        <f>G42/G39</f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99" t="str">
        <f t="shared" si="6"/>
        <v>-</v>
      </c>
      <c r="T42" s="53">
        <f t="shared" si="0"/>
        <v>0</v>
      </c>
      <c r="U42" s="99">
        <f t="shared" si="7"/>
        <v>0</v>
      </c>
      <c r="V42" s="99">
        <f>IFERROR(R42/R39,"-")</f>
        <v>0</v>
      </c>
    </row>
    <row r="43" spans="2:22" ht="16.5" thickBot="1" x14ac:dyDescent="0.3">
      <c r="B43" s="139" t="s">
        <v>64</v>
      </c>
      <c r="C43" s="140">
        <v>60307</v>
      </c>
      <c r="D43" s="140">
        <v>13783</v>
      </c>
      <c r="E43" s="140">
        <v>11462</v>
      </c>
      <c r="F43" s="140">
        <v>29079</v>
      </c>
      <c r="G43" s="140">
        <v>31827</v>
      </c>
      <c r="H43" s="141">
        <f t="shared" si="1"/>
        <v>9.4501186423191941E-2</v>
      </c>
      <c r="I43" s="140">
        <f t="shared" si="2"/>
        <v>2748</v>
      </c>
      <c r="J43" s="141">
        <f t="shared" si="3"/>
        <v>-0.47225031920009286</v>
      </c>
      <c r="K43" s="140">
        <f t="shared" si="4"/>
        <v>-28480</v>
      </c>
      <c r="L43" s="141">
        <f t="shared" si="5"/>
        <v>6.1337798842778313E-3</v>
      </c>
      <c r="M43" s="141">
        <f>G43/G39</f>
        <v>0.12600361062283244</v>
      </c>
      <c r="N43" s="140">
        <v>5638</v>
      </c>
      <c r="O43" s="140">
        <v>19</v>
      </c>
      <c r="P43" s="140">
        <v>2202</v>
      </c>
      <c r="Q43" s="140">
        <v>2767</v>
      </c>
      <c r="R43" s="140">
        <v>2820</v>
      </c>
      <c r="S43" s="141">
        <f t="shared" si="6"/>
        <v>1.9154318756776201E-2</v>
      </c>
      <c r="T43" s="140">
        <f t="shared" si="0"/>
        <v>53</v>
      </c>
      <c r="U43" s="141">
        <f t="shared" si="7"/>
        <v>7.0146600661327623E-3</v>
      </c>
      <c r="V43" s="141">
        <f>IFERROR(R43/R39,"-")</f>
        <v>0.13869079820980673</v>
      </c>
    </row>
    <row r="44" spans="2:22" ht="15.75" x14ac:dyDescent="0.25">
      <c r="B44" s="132" t="s">
        <v>54</v>
      </c>
      <c r="C44" s="133">
        <v>220415</v>
      </c>
      <c r="D44" s="133">
        <v>91416</v>
      </c>
      <c r="E44" s="133">
        <v>164258</v>
      </c>
      <c r="F44" s="133">
        <v>229131</v>
      </c>
      <c r="G44" s="133">
        <v>239109</v>
      </c>
      <c r="H44" s="134">
        <f t="shared" si="1"/>
        <v>4.3547141155059865E-2</v>
      </c>
      <c r="I44" s="133">
        <f t="shared" si="2"/>
        <v>9978</v>
      </c>
      <c r="J44" s="134">
        <f t="shared" si="3"/>
        <v>8.4812739604836374E-2</v>
      </c>
      <c r="K44" s="133">
        <f t="shared" si="4"/>
        <v>18694</v>
      </c>
      <c r="L44" s="134">
        <f t="shared" si="5"/>
        <v>4.6081690839532091E-2</v>
      </c>
      <c r="M44" s="135">
        <f>G44/G44</f>
        <v>1</v>
      </c>
      <c r="N44" s="133">
        <v>20923</v>
      </c>
      <c r="O44" s="133">
        <v>6962</v>
      </c>
      <c r="P44" s="133">
        <v>18198</v>
      </c>
      <c r="Q44" s="133">
        <v>23965</v>
      </c>
      <c r="R44" s="133">
        <v>20577</v>
      </c>
      <c r="S44" s="134">
        <f t="shared" si="6"/>
        <v>-0.14137283538493639</v>
      </c>
      <c r="T44" s="133">
        <f t="shared" si="0"/>
        <v>-3388</v>
      </c>
      <c r="U44" s="134">
        <f t="shared" si="7"/>
        <v>5.7971291500219804E-2</v>
      </c>
      <c r="V44" s="135">
        <f>IFERROR(R44/R44,"-")</f>
        <v>1</v>
      </c>
    </row>
    <row r="45" spans="2:22" ht="15.75" x14ac:dyDescent="0.25">
      <c r="B45" s="136" t="s">
        <v>61</v>
      </c>
      <c r="C45" s="137">
        <v>220415</v>
      </c>
      <c r="D45" s="137">
        <v>91416</v>
      </c>
      <c r="E45" s="137">
        <v>164258</v>
      </c>
      <c r="F45" s="137">
        <v>229131</v>
      </c>
      <c r="G45" s="137">
        <v>239109</v>
      </c>
      <c r="H45" s="138">
        <f t="shared" si="1"/>
        <v>4.3547141155059865E-2</v>
      </c>
      <c r="I45" s="137">
        <f t="shared" si="2"/>
        <v>9978</v>
      </c>
      <c r="J45" s="138">
        <f t="shared" si="3"/>
        <v>8.4812739604836374E-2</v>
      </c>
      <c r="K45" s="137">
        <f t="shared" si="4"/>
        <v>18694</v>
      </c>
      <c r="L45" s="138">
        <f t="shared" si="5"/>
        <v>4.6081690839532091E-2</v>
      </c>
      <c r="M45" s="138">
        <f>G45/G44</f>
        <v>1</v>
      </c>
      <c r="N45" s="137">
        <v>20923</v>
      </c>
      <c r="O45" s="137">
        <v>6962</v>
      </c>
      <c r="P45" s="137">
        <v>18198</v>
      </c>
      <c r="Q45" s="137">
        <v>23965</v>
      </c>
      <c r="R45" s="137">
        <v>20577</v>
      </c>
      <c r="S45" s="138">
        <f t="shared" si="6"/>
        <v>-0.14137283538493639</v>
      </c>
      <c r="T45" s="137">
        <f t="shared" si="0"/>
        <v>-3388</v>
      </c>
      <c r="U45" s="138">
        <f t="shared" si="7"/>
        <v>5.7971291500219804E-2</v>
      </c>
      <c r="V45" s="138">
        <f>IFERROR(R45/R44,"-")</f>
        <v>1</v>
      </c>
    </row>
    <row r="46" spans="2:22" x14ac:dyDescent="0.25">
      <c r="B46" s="98" t="s">
        <v>141</v>
      </c>
      <c r="C46" s="53">
        <v>110828</v>
      </c>
      <c r="D46" s="53">
        <v>46941</v>
      </c>
      <c r="E46" s="53">
        <v>102944</v>
      </c>
      <c r="F46" s="53">
        <v>135697</v>
      </c>
      <c r="G46" s="53">
        <v>145637</v>
      </c>
      <c r="H46" s="99">
        <f t="shared" si="1"/>
        <v>7.3251435182796865E-2</v>
      </c>
      <c r="I46" s="53">
        <f t="shared" si="2"/>
        <v>9940</v>
      </c>
      <c r="J46" s="99">
        <f t="shared" si="3"/>
        <v>0.31408127909914452</v>
      </c>
      <c r="K46" s="53">
        <f t="shared" si="4"/>
        <v>34809</v>
      </c>
      <c r="L46" s="99">
        <f t="shared" si="5"/>
        <v>2.8067530744543014E-2</v>
      </c>
      <c r="M46" s="99">
        <f>G46/G44</f>
        <v>0.6090820504456127</v>
      </c>
      <c r="N46" s="53">
        <v>9873</v>
      </c>
      <c r="O46" s="53">
        <v>3684</v>
      </c>
      <c r="P46" s="53">
        <v>11107</v>
      </c>
      <c r="Q46" s="53">
        <v>13567</v>
      </c>
      <c r="R46" s="53">
        <v>12991</v>
      </c>
      <c r="S46" s="99">
        <f t="shared" si="6"/>
        <v>-4.2455959313039027E-2</v>
      </c>
      <c r="T46" s="53">
        <f t="shared" si="0"/>
        <v>-576</v>
      </c>
      <c r="U46" s="99">
        <f t="shared" si="7"/>
        <v>3.5382302159190096E-2</v>
      </c>
      <c r="V46" s="99">
        <f>IFERROR(R46/R44,"-")</f>
        <v>0.63133595762258832</v>
      </c>
    </row>
    <row r="47" spans="2:22" ht="15.75" thickBot="1" x14ac:dyDescent="0.3">
      <c r="B47" s="98" t="s">
        <v>143</v>
      </c>
      <c r="C47" s="53">
        <v>109587</v>
      </c>
      <c r="D47" s="53">
        <v>44475</v>
      </c>
      <c r="E47" s="53">
        <v>61314</v>
      </c>
      <c r="F47" s="53">
        <v>93434</v>
      </c>
      <c r="G47" s="53">
        <v>93472</v>
      </c>
      <c r="H47" s="99">
        <f t="shared" si="1"/>
        <v>4.0670419761545951E-4</v>
      </c>
      <c r="I47" s="53">
        <f t="shared" si="2"/>
        <v>38</v>
      </c>
      <c r="J47" s="99">
        <f t="shared" si="3"/>
        <v>-0.14705211384562034</v>
      </c>
      <c r="K47" s="53">
        <f t="shared" si="4"/>
        <v>-16115</v>
      </c>
      <c r="L47" s="99">
        <f t="shared" si="5"/>
        <v>1.801416009498908E-2</v>
      </c>
      <c r="M47" s="99">
        <f>G47/G44</f>
        <v>0.39091794955438736</v>
      </c>
      <c r="N47" s="53">
        <v>11050</v>
      </c>
      <c r="O47" s="53">
        <v>3278</v>
      </c>
      <c r="P47" s="53">
        <v>7091</v>
      </c>
      <c r="Q47" s="53">
        <v>10398</v>
      </c>
      <c r="R47" s="53">
        <v>7586</v>
      </c>
      <c r="S47" s="99">
        <f t="shared" si="6"/>
        <v>-0.27043662242738986</v>
      </c>
      <c r="T47" s="53">
        <f t="shared" si="0"/>
        <v>-2812</v>
      </c>
      <c r="U47" s="99">
        <f t="shared" si="7"/>
        <v>2.2588989341029708E-2</v>
      </c>
      <c r="V47" s="99">
        <f>IFERROR(R47/R44,"-")</f>
        <v>0.36866404237741168</v>
      </c>
    </row>
    <row r="48" spans="2:22" ht="15.75" x14ac:dyDescent="0.25">
      <c r="B48" s="132" t="s">
        <v>55</v>
      </c>
      <c r="C48" s="133">
        <v>250224</v>
      </c>
      <c r="D48" s="133">
        <v>89173</v>
      </c>
      <c r="E48" s="133">
        <v>140346</v>
      </c>
      <c r="F48" s="133">
        <v>257117</v>
      </c>
      <c r="G48" s="133">
        <v>278594</v>
      </c>
      <c r="H48" s="134">
        <f t="shared" si="1"/>
        <v>8.3530066078866927E-2</v>
      </c>
      <c r="I48" s="133">
        <f t="shared" si="2"/>
        <v>21477</v>
      </c>
      <c r="J48" s="134">
        <f t="shared" si="3"/>
        <v>0.1133784129420039</v>
      </c>
      <c r="K48" s="133">
        <f t="shared" si="4"/>
        <v>28370</v>
      </c>
      <c r="L48" s="134">
        <f t="shared" si="5"/>
        <v>5.3691339839774345E-2</v>
      </c>
      <c r="M48" s="135">
        <f>G48/G48</f>
        <v>1</v>
      </c>
      <c r="N48" s="133">
        <v>20974</v>
      </c>
      <c r="O48" s="133">
        <v>6261</v>
      </c>
      <c r="P48" s="133">
        <v>19784</v>
      </c>
      <c r="Q48" s="133">
        <v>23285</v>
      </c>
      <c r="R48" s="133">
        <v>24142</v>
      </c>
      <c r="S48" s="134">
        <f t="shared" si="6"/>
        <v>3.6804809963495888E-2</v>
      </c>
      <c r="T48" s="133">
        <f t="shared" si="0"/>
        <v>857</v>
      </c>
      <c r="U48" s="134">
        <f t="shared" si="7"/>
        <v>6.3023630675917611E-2</v>
      </c>
      <c r="V48" s="135">
        <f>IFERROR(R48/R48,"-")</f>
        <v>1</v>
      </c>
    </row>
    <row r="49" spans="2:22" ht="15.75" x14ac:dyDescent="0.25">
      <c r="B49" s="136" t="s">
        <v>61</v>
      </c>
      <c r="C49" s="137">
        <v>179597</v>
      </c>
      <c r="D49" s="137">
        <v>71022</v>
      </c>
      <c r="E49" s="137">
        <v>116590</v>
      </c>
      <c r="F49" s="137">
        <v>211298</v>
      </c>
      <c r="G49" s="137">
        <v>229046</v>
      </c>
      <c r="H49" s="138">
        <f t="shared" si="1"/>
        <v>8.3995115902658846E-2</v>
      </c>
      <c r="I49" s="137">
        <f t="shared" si="2"/>
        <v>17748</v>
      </c>
      <c r="J49" s="138">
        <f t="shared" si="3"/>
        <v>0.27533310690044943</v>
      </c>
      <c r="K49" s="137">
        <f t="shared" si="4"/>
        <v>49449</v>
      </c>
      <c r="L49" s="138">
        <f t="shared" si="5"/>
        <v>4.4142324044814156E-2</v>
      </c>
      <c r="M49" s="138">
        <f>G49/G48</f>
        <v>0.82214979504224783</v>
      </c>
      <c r="N49" s="137">
        <v>14900</v>
      </c>
      <c r="O49" s="137">
        <v>5416</v>
      </c>
      <c r="P49" s="137">
        <v>15695</v>
      </c>
      <c r="Q49" s="137">
        <v>18747</v>
      </c>
      <c r="R49" s="137">
        <v>19529</v>
      </c>
      <c r="S49" s="138">
        <f t="shared" si="6"/>
        <v>4.1713340801194931E-2</v>
      </c>
      <c r="T49" s="137">
        <f t="shared" si="0"/>
        <v>782</v>
      </c>
      <c r="U49" s="138">
        <f t="shared" si="7"/>
        <v>4.9997770089897232E-2</v>
      </c>
      <c r="V49" s="138">
        <f>IFERROR(R49/R48,"-")</f>
        <v>0.80892221025598543</v>
      </c>
    </row>
    <row r="50" spans="2:22" x14ac:dyDescent="0.25">
      <c r="B50" s="98" t="s">
        <v>141</v>
      </c>
      <c r="C50" s="53">
        <v>149743</v>
      </c>
      <c r="D50" s="53">
        <v>40956</v>
      </c>
      <c r="E50" s="53">
        <v>64147</v>
      </c>
      <c r="F50" s="53">
        <v>163913</v>
      </c>
      <c r="G50" s="53">
        <v>180038</v>
      </c>
      <c r="H50" s="99">
        <f t="shared" si="1"/>
        <v>9.8375357659246099E-2</v>
      </c>
      <c r="I50" s="53">
        <f t="shared" si="2"/>
        <v>16125</v>
      </c>
      <c r="J50" s="99">
        <f t="shared" si="3"/>
        <v>0.20231329678181953</v>
      </c>
      <c r="K50" s="53">
        <f t="shared" si="4"/>
        <v>30295</v>
      </c>
      <c r="L50" s="99">
        <f t="shared" si="5"/>
        <v>3.4697378414730015E-2</v>
      </c>
      <c r="M50" s="99">
        <f>G50/G48</f>
        <v>0.64623789457059377</v>
      </c>
      <c r="N50" s="53">
        <v>11940</v>
      </c>
      <c r="O50" s="53">
        <v>0</v>
      </c>
      <c r="P50" s="53">
        <v>12078</v>
      </c>
      <c r="Q50" s="53">
        <v>15326</v>
      </c>
      <c r="R50" s="53">
        <v>15445</v>
      </c>
      <c r="S50" s="99">
        <f t="shared" si="6"/>
        <v>7.7645830614641032E-3</v>
      </c>
      <c r="T50" s="53">
        <f t="shared" si="0"/>
        <v>119</v>
      </c>
      <c r="U50" s="99">
        <f t="shared" si="7"/>
        <v>3.8475506030314036E-2</v>
      </c>
      <c r="V50" s="99">
        <f>IFERROR(R50/R48,"-")</f>
        <v>0.63975644105707896</v>
      </c>
    </row>
    <row r="51" spans="2:22" x14ac:dyDescent="0.25">
      <c r="B51" s="98" t="s">
        <v>143</v>
      </c>
      <c r="C51" s="53">
        <v>29854</v>
      </c>
      <c r="D51" s="53">
        <v>9862</v>
      </c>
      <c r="E51" s="53">
        <v>24847</v>
      </c>
      <c r="F51" s="53">
        <v>47385</v>
      </c>
      <c r="G51" s="53">
        <v>49008</v>
      </c>
      <c r="H51" s="99">
        <f t="shared" si="1"/>
        <v>3.4251345362456442E-2</v>
      </c>
      <c r="I51" s="53">
        <f t="shared" si="2"/>
        <v>1623</v>
      </c>
      <c r="J51" s="99">
        <f t="shared" si="3"/>
        <v>0.64158906679171968</v>
      </c>
      <c r="K51" s="53">
        <f t="shared" si="4"/>
        <v>19154</v>
      </c>
      <c r="L51" s="99">
        <f t="shared" si="5"/>
        <v>9.4449456300841408E-3</v>
      </c>
      <c r="M51" s="99">
        <f>G51/G48</f>
        <v>0.17591190047165409</v>
      </c>
      <c r="N51" s="53">
        <v>2960</v>
      </c>
      <c r="O51" s="53">
        <v>0</v>
      </c>
      <c r="P51" s="53">
        <v>3617</v>
      </c>
      <c r="Q51" s="53">
        <v>3421</v>
      </c>
      <c r="R51" s="53">
        <v>4084</v>
      </c>
      <c r="S51" s="99">
        <f t="shared" si="6"/>
        <v>0.19380298158433207</v>
      </c>
      <c r="T51" s="53">
        <f t="shared" si="0"/>
        <v>663</v>
      </c>
      <c r="U51" s="99">
        <f t="shared" si="7"/>
        <v>1.1522264059583199E-2</v>
      </c>
      <c r="V51" s="99">
        <f>IFERROR(R51/R48,"-")</f>
        <v>0.16916576919890647</v>
      </c>
    </row>
    <row r="52" spans="2:22" ht="16.5" thickBot="1" x14ac:dyDescent="0.3">
      <c r="B52" s="139" t="s">
        <v>64</v>
      </c>
      <c r="C52" s="140">
        <v>70627</v>
      </c>
      <c r="D52" s="140">
        <v>18151</v>
      </c>
      <c r="E52" s="140">
        <v>23756</v>
      </c>
      <c r="F52" s="140">
        <v>45819</v>
      </c>
      <c r="G52" s="140">
        <v>49548</v>
      </c>
      <c r="H52" s="141">
        <f t="shared" si="1"/>
        <v>8.1385451450271651E-2</v>
      </c>
      <c r="I52" s="140">
        <f t="shared" si="2"/>
        <v>3729</v>
      </c>
      <c r="J52" s="141">
        <f t="shared" si="3"/>
        <v>-0.2984552649836465</v>
      </c>
      <c r="K52" s="140">
        <f t="shared" si="4"/>
        <v>-21079</v>
      </c>
      <c r="L52" s="141">
        <f t="shared" si="5"/>
        <v>9.5490157949601907E-3</v>
      </c>
      <c r="M52" s="141">
        <f>G52/G48</f>
        <v>0.17785020495775214</v>
      </c>
      <c r="N52" s="140">
        <v>6074</v>
      </c>
      <c r="O52" s="140">
        <v>845</v>
      </c>
      <c r="P52" s="140">
        <v>4089</v>
      </c>
      <c r="Q52" s="140">
        <v>4538</v>
      </c>
      <c r="R52" s="140">
        <v>4613</v>
      </c>
      <c r="S52" s="141">
        <f t="shared" si="6"/>
        <v>1.6527104451300234E-2</v>
      </c>
      <c r="T52" s="140">
        <f t="shared" si="0"/>
        <v>75</v>
      </c>
      <c r="U52" s="141">
        <f t="shared" si="7"/>
        <v>1.3025860586020375E-2</v>
      </c>
      <c r="V52" s="141">
        <f>IFERROR(R52/R48,"-")</f>
        <v>0.19107778974401457</v>
      </c>
    </row>
    <row r="53" spans="2:22" ht="15.75" x14ac:dyDescent="0.25">
      <c r="B53" s="132" t="s">
        <v>56</v>
      </c>
      <c r="C53" s="133">
        <f t="shared" ref="C53:G56" si="8">C6-C11-C16-C21-C26-C30-C35-C39-C44-C48</f>
        <v>126097</v>
      </c>
      <c r="D53" s="133">
        <f t="shared" si="8"/>
        <v>141186</v>
      </c>
      <c r="E53" s="133">
        <f t="shared" si="8"/>
        <v>71959</v>
      </c>
      <c r="F53" s="133">
        <f t="shared" si="8"/>
        <v>111437</v>
      </c>
      <c r="G53" s="133">
        <f t="shared" si="8"/>
        <v>123198</v>
      </c>
      <c r="H53" s="134">
        <f t="shared" si="1"/>
        <v>0.10553945278498156</v>
      </c>
      <c r="I53" s="133">
        <f t="shared" si="2"/>
        <v>11761</v>
      </c>
      <c r="J53" s="134">
        <f t="shared" si="3"/>
        <v>-2.2990237674171521E-2</v>
      </c>
      <c r="K53" s="133">
        <f t="shared" si="4"/>
        <v>-2899</v>
      </c>
      <c r="L53" s="134">
        <f t="shared" si="5"/>
        <v>2.3743029948888057E-2</v>
      </c>
      <c r="M53" s="135">
        <f>G53/G53</f>
        <v>1</v>
      </c>
      <c r="N53" s="133">
        <v>10954</v>
      </c>
      <c r="O53" s="133">
        <v>2510</v>
      </c>
      <c r="P53" s="133">
        <v>8951</v>
      </c>
      <c r="Q53" s="133">
        <v>10349</v>
      </c>
      <c r="R53" s="133">
        <v>10850</v>
      </c>
      <c r="S53" s="134">
        <f t="shared" si="6"/>
        <v>4.8410474441975104E-2</v>
      </c>
      <c r="T53" s="133">
        <f t="shared" si="0"/>
        <v>501</v>
      </c>
      <c r="U53" s="134">
        <f t="shared" si="7"/>
        <v>2.8514179042667738E-2</v>
      </c>
      <c r="V53" s="135">
        <f>IFERROR(R53/R53,"-")</f>
        <v>1</v>
      </c>
    </row>
    <row r="54" spans="2:22" ht="15.75" x14ac:dyDescent="0.25">
      <c r="B54" s="136" t="s">
        <v>61</v>
      </c>
      <c r="C54" s="137">
        <f t="shared" si="8"/>
        <v>121616</v>
      </c>
      <c r="D54" s="137">
        <f t="shared" si="8"/>
        <v>108316</v>
      </c>
      <c r="E54" s="137">
        <f t="shared" si="8"/>
        <v>72713</v>
      </c>
      <c r="F54" s="137">
        <f t="shared" si="8"/>
        <v>108068</v>
      </c>
      <c r="G54" s="137">
        <f t="shared" si="8"/>
        <v>113742</v>
      </c>
      <c r="H54" s="138">
        <f t="shared" si="1"/>
        <v>5.2503978976200072E-2</v>
      </c>
      <c r="I54" s="137">
        <f t="shared" si="2"/>
        <v>5674</v>
      </c>
      <c r="J54" s="138">
        <f t="shared" si="3"/>
        <v>-6.4744770424944087E-2</v>
      </c>
      <c r="K54" s="137">
        <f t="shared" si="4"/>
        <v>-7874</v>
      </c>
      <c r="L54" s="138">
        <f t="shared" si="5"/>
        <v>2.1920645728391901E-2</v>
      </c>
      <c r="M54" s="138">
        <f>G54/G53</f>
        <v>0.92324550723226029</v>
      </c>
      <c r="N54" s="137">
        <v>10588</v>
      </c>
      <c r="O54" s="137">
        <v>2451</v>
      </c>
      <c r="P54" s="137">
        <v>8704</v>
      </c>
      <c r="Q54" s="137">
        <v>10040</v>
      </c>
      <c r="R54" s="137">
        <v>9788</v>
      </c>
      <c r="S54" s="138">
        <f t="shared" si="6"/>
        <v>-2.5099601593625454E-2</v>
      </c>
      <c r="T54" s="137">
        <f t="shared" si="0"/>
        <v>-252</v>
      </c>
      <c r="U54" s="138">
        <f t="shared" si="7"/>
        <v>2.7727339334977095E-2</v>
      </c>
      <c r="V54" s="138">
        <f>IFERROR(R54/R53,"-")</f>
        <v>0.90211981566820276</v>
      </c>
    </row>
    <row r="55" spans="2:22" x14ac:dyDescent="0.25">
      <c r="B55" s="98" t="s">
        <v>141</v>
      </c>
      <c r="C55" s="53">
        <f t="shared" si="8"/>
        <v>107308</v>
      </c>
      <c r="D55" s="53">
        <f t="shared" si="8"/>
        <v>141538</v>
      </c>
      <c r="E55" s="53">
        <f t="shared" si="8"/>
        <v>205466</v>
      </c>
      <c r="F55" s="53">
        <f t="shared" si="8"/>
        <v>395430</v>
      </c>
      <c r="G55" s="53">
        <f t="shared" si="8"/>
        <v>337607</v>
      </c>
      <c r="H55" s="99">
        <f t="shared" si="1"/>
        <v>-0.14622815669018541</v>
      </c>
      <c r="I55" s="53">
        <f t="shared" si="2"/>
        <v>-57823</v>
      </c>
      <c r="J55" s="99">
        <f t="shared" si="3"/>
        <v>2.1461494017221456</v>
      </c>
      <c r="K55" s="53">
        <f t="shared" si="4"/>
        <v>230299</v>
      </c>
      <c r="L55" s="99">
        <f t="shared" si="5"/>
        <v>6.506447435797863E-2</v>
      </c>
      <c r="M55" s="99">
        <f>G55/G53</f>
        <v>2.7403610448221563</v>
      </c>
      <c r="N55" s="53">
        <v>7862</v>
      </c>
      <c r="O55" s="53">
        <v>1592</v>
      </c>
      <c r="P55" s="53">
        <v>6327</v>
      </c>
      <c r="Q55" s="53">
        <v>6948</v>
      </c>
      <c r="R55" s="53">
        <v>6786</v>
      </c>
      <c r="S55" s="99">
        <f t="shared" si="6"/>
        <v>-2.3316062176165775E-2</v>
      </c>
      <c r="T55" s="53">
        <f t="shared" si="0"/>
        <v>-162</v>
      </c>
      <c r="U55" s="99">
        <f t="shared" si="7"/>
        <v>2.0155201743152582E-2</v>
      </c>
      <c r="V55" s="99">
        <f>IFERROR(R55/R53,"-")</f>
        <v>0.62543778801843319</v>
      </c>
    </row>
    <row r="56" spans="2:22" x14ac:dyDescent="0.25">
      <c r="B56" s="98" t="s">
        <v>143</v>
      </c>
      <c r="C56" s="53">
        <f t="shared" si="8"/>
        <v>53129</v>
      </c>
      <c r="D56" s="53">
        <f t="shared" si="8"/>
        <v>55444</v>
      </c>
      <c r="E56" s="53">
        <f t="shared" si="8"/>
        <v>56786</v>
      </c>
      <c r="F56" s="53">
        <f t="shared" si="8"/>
        <v>83987</v>
      </c>
      <c r="G56" s="53">
        <f t="shared" si="8"/>
        <v>117555</v>
      </c>
      <c r="H56" s="99">
        <f t="shared" si="1"/>
        <v>0.39968090299689241</v>
      </c>
      <c r="I56" s="53">
        <f t="shared" si="2"/>
        <v>33568</v>
      </c>
      <c r="J56" s="99">
        <f t="shared" si="3"/>
        <v>1.2126334017203408</v>
      </c>
      <c r="K56" s="53">
        <f t="shared" si="4"/>
        <v>64426</v>
      </c>
      <c r="L56" s="99">
        <f t="shared" si="5"/>
        <v>2.2655496725933342E-2</v>
      </c>
      <c r="M56" s="99">
        <f>G56/G53</f>
        <v>0.95419568499488627</v>
      </c>
      <c r="N56" s="53">
        <v>2726</v>
      </c>
      <c r="O56" s="53">
        <v>859</v>
      </c>
      <c r="P56" s="53">
        <v>2377</v>
      </c>
      <c r="Q56" s="53">
        <v>3092</v>
      </c>
      <c r="R56" s="53">
        <v>3002</v>
      </c>
      <c r="S56" s="99">
        <f t="shared" si="6"/>
        <v>-2.9107373868046627E-2</v>
      </c>
      <c r="T56" s="53">
        <f t="shared" si="0"/>
        <v>-90</v>
      </c>
      <c r="U56" s="99">
        <f t="shared" si="7"/>
        <v>7.5721375918245126E-3</v>
      </c>
      <c r="V56" s="99">
        <f>IFERROR(R56/R53,"-")</f>
        <v>0.27668202764976957</v>
      </c>
    </row>
    <row r="57" spans="2:22" ht="15.75" x14ac:dyDescent="0.25">
      <c r="B57" s="139" t="s">
        <v>64</v>
      </c>
      <c r="C57" s="140">
        <f>C53-C54</f>
        <v>4481</v>
      </c>
      <c r="D57" s="140">
        <f t="shared" ref="D57:G57" si="9">D53-D54</f>
        <v>32870</v>
      </c>
      <c r="E57" s="140">
        <f t="shared" si="9"/>
        <v>-754</v>
      </c>
      <c r="F57" s="140">
        <f t="shared" si="9"/>
        <v>3369</v>
      </c>
      <c r="G57" s="140">
        <f t="shared" si="9"/>
        <v>9456</v>
      </c>
      <c r="H57" s="141">
        <f t="shared" si="1"/>
        <v>1.8067675868210151</v>
      </c>
      <c r="I57" s="140">
        <f t="shared" si="2"/>
        <v>6087</v>
      </c>
      <c r="J57" s="141">
        <f t="shared" si="3"/>
        <v>1.1102432492747156</v>
      </c>
      <c r="K57" s="140">
        <f t="shared" si="4"/>
        <v>4975</v>
      </c>
      <c r="L57" s="141">
        <f t="shared" si="5"/>
        <v>1.8223842204961565E-3</v>
      </c>
      <c r="M57" s="141">
        <f>G57/G53</f>
        <v>7.675449276773974E-2</v>
      </c>
      <c r="N57" s="140">
        <v>444</v>
      </c>
      <c r="O57" s="140">
        <v>133</v>
      </c>
      <c r="P57" s="140">
        <v>2205</v>
      </c>
      <c r="Q57" s="140">
        <v>1076</v>
      </c>
      <c r="R57" s="140">
        <v>1898</v>
      </c>
      <c r="S57" s="141">
        <f t="shared" si="6"/>
        <v>0.76394052044609673</v>
      </c>
      <c r="T57" s="140">
        <f t="shared" si="0"/>
        <v>822</v>
      </c>
      <c r="U57" s="141">
        <f t="shared" si="7"/>
        <v>7.02421682371605E-3</v>
      </c>
      <c r="V57" s="141">
        <f>IFERROR(R57/R53,"-")</f>
        <v>0.17493087557603687</v>
      </c>
    </row>
    <row r="58" spans="2:22" x14ac:dyDescent="0.25">
      <c r="B58" s="102"/>
      <c r="C58" s="103"/>
      <c r="D58" s="103"/>
      <c r="E58" s="103"/>
      <c r="F58" s="103"/>
      <c r="G58" s="104"/>
      <c r="H58" s="103"/>
      <c r="I58" s="105"/>
      <c r="J58" s="103"/>
      <c r="K58" s="105"/>
      <c r="L58" s="105"/>
      <c r="M58" s="105"/>
    </row>
    <row r="59" spans="2:22" x14ac:dyDescent="0.25">
      <c r="B59" s="106" t="s">
        <v>41</v>
      </c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87D87-AC25-4F6B-B1A1-AC908392A33E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P3" s="143" t="s">
        <v>253</v>
      </c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ht="6" customHeight="1" x14ac:dyDescent="0.25"/>
    <row r="5" spans="1:27" ht="15.75" x14ac:dyDescent="0.25">
      <c r="B5" s="145"/>
      <c r="C5" s="291" t="s">
        <v>46</v>
      </c>
      <c r="D5" s="292"/>
      <c r="E5" s="292"/>
      <c r="F5" s="292"/>
      <c r="G5" s="292"/>
      <c r="H5" s="292"/>
      <c r="I5" s="292"/>
      <c r="J5" s="292"/>
      <c r="K5" s="292"/>
      <c r="L5" s="292"/>
      <c r="M5" s="292"/>
      <c r="P5" s="145"/>
      <c r="Q5" s="291" t="s">
        <v>46</v>
      </c>
      <c r="R5" s="292"/>
      <c r="S5" s="292"/>
      <c r="T5" s="292"/>
      <c r="U5" s="292"/>
      <c r="V5" s="292"/>
      <c r="W5" s="292"/>
      <c r="X5" s="292"/>
      <c r="Y5" s="292"/>
      <c r="Z5" s="292"/>
      <c r="AA5" s="292"/>
    </row>
    <row r="6" spans="1:27" s="146" customFormat="1" ht="72" customHeight="1" x14ac:dyDescent="0.25">
      <c r="B6" s="147"/>
      <c r="C6" s="148">
        <v>2017</v>
      </c>
      <c r="D6" s="149">
        <v>2018</v>
      </c>
      <c r="E6" s="149">
        <v>2019</v>
      </c>
      <c r="F6" s="149">
        <v>2020</v>
      </c>
      <c r="G6" s="149">
        <v>2021</v>
      </c>
      <c r="H6" s="149">
        <v>2022</v>
      </c>
      <c r="I6" s="150" t="str">
        <f>CONCATENATE("var. ",RIGHT(H6,2),"/",RIGHT(G6,2))</f>
        <v>var. 22/21</v>
      </c>
      <c r="J6" s="150" t="str">
        <f>CONCATENATE("var. ",RIGHT(H6,2),"/",RIGHT(E6,2))</f>
        <v>var. 22/19</v>
      </c>
      <c r="K6" s="151" t="str">
        <f>CONCATENATE("dif. ",RIGHT(H6,2),"/",RIGHT(G6,2))</f>
        <v>dif. 22/21</v>
      </c>
      <c r="L6" s="151" t="str">
        <f>CONCATENATE("dif. ",RIGHT(H6,2),"/",RIGHT(E6,2))</f>
        <v>dif. 22/19</v>
      </c>
      <c r="M6" s="150" t="str">
        <f>CONCATENATE("Cuota s/ total lugares de residencia ",RIGHT(H6,4))</f>
        <v>Cuota s/ total lugares de residencia 2022</v>
      </c>
      <c r="P6" s="147"/>
      <c r="Q6" s="148">
        <v>2017</v>
      </c>
      <c r="R6" s="149">
        <v>2018</v>
      </c>
      <c r="S6" s="149">
        <v>2019</v>
      </c>
      <c r="T6" s="149">
        <v>2020</v>
      </c>
      <c r="U6" s="149">
        <v>2021</v>
      </c>
      <c r="V6" s="149">
        <v>2022</v>
      </c>
      <c r="W6" s="150" t="str">
        <f>CONCATENATE("var. ",RIGHT(V6,2),"/",RIGHT(U6,2))</f>
        <v>var. 22/21</v>
      </c>
      <c r="X6" s="150" t="str">
        <f>CONCATENATE("var. ",RIGHT(V6,2),"/",RIGHT(S6,2))</f>
        <v>var. 22/19</v>
      </c>
      <c r="Y6" s="151" t="str">
        <f>CONCATENATE("dif. ",RIGHT(V6,2),"/",RIGHT(U6,2))</f>
        <v>dif. 22/21</v>
      </c>
      <c r="Z6" s="151" t="str">
        <f>CONCATENATE("dif. ",RIGHT(V6,2),"/",RIGHT(S6,2))</f>
        <v>dif. 22/19</v>
      </c>
      <c r="AA6" s="150" t="str">
        <f>CONCATENATE("Cuota s/ total lugares de residencia ",RIGHT(V6,4))</f>
        <v>Cuota s/ total lugares de residencia 2022</v>
      </c>
    </row>
    <row r="7" spans="1:27" x14ac:dyDescent="0.25">
      <c r="A7" s="1"/>
      <c r="B7" s="152" t="s">
        <v>46</v>
      </c>
      <c r="C7" s="153"/>
      <c r="D7" s="153"/>
      <c r="E7" s="153"/>
      <c r="F7" s="153"/>
      <c r="G7" s="153"/>
      <c r="H7" s="154"/>
      <c r="I7" s="154"/>
      <c r="J7" s="154"/>
      <c r="K7" s="154"/>
      <c r="L7" s="153"/>
      <c r="M7" s="153"/>
      <c r="N7" s="80"/>
      <c r="P7" s="155" t="s">
        <v>54</v>
      </c>
      <c r="Q7" s="153"/>
      <c r="R7" s="153"/>
      <c r="S7" s="153"/>
      <c r="T7" s="153"/>
      <c r="U7" s="153"/>
      <c r="V7" s="154"/>
      <c r="W7" s="154"/>
      <c r="X7" s="154"/>
      <c r="Y7" s="154"/>
      <c r="Z7" s="153"/>
      <c r="AA7" s="153"/>
    </row>
    <row r="8" spans="1:27" x14ac:dyDescent="0.25">
      <c r="A8" s="1"/>
      <c r="B8" s="156" t="s">
        <v>69</v>
      </c>
      <c r="C8" s="157">
        <v>5000499</v>
      </c>
      <c r="D8" s="157">
        <v>4872456</v>
      </c>
      <c r="E8" s="157">
        <v>4831573</v>
      </c>
      <c r="F8" s="157">
        <v>1565303</v>
      </c>
      <c r="G8" s="157">
        <v>2335438</v>
      </c>
      <c r="H8" s="157">
        <v>4757683</v>
      </c>
      <c r="I8" s="158">
        <f>IFERROR(H8/G8-1,"-")</f>
        <v>1.0371694731352319</v>
      </c>
      <c r="J8" s="158">
        <f>IFERROR(H8/E8-1,"-")</f>
        <v>-1.5293156079810855E-2</v>
      </c>
      <c r="K8" s="157">
        <f>H8-G8</f>
        <v>2422245</v>
      </c>
      <c r="L8" s="157">
        <f>H8-E8</f>
        <v>-73890</v>
      </c>
      <c r="M8" s="158">
        <f>H8/H$8</f>
        <v>1</v>
      </c>
      <c r="N8" s="80"/>
      <c r="P8" s="156" t="s">
        <v>69</v>
      </c>
      <c r="Q8" s="157">
        <v>259661</v>
      </c>
      <c r="R8" s="157">
        <v>232309</v>
      </c>
      <c r="S8" s="157">
        <v>220415</v>
      </c>
      <c r="T8" s="157">
        <v>103516</v>
      </c>
      <c r="U8" s="157">
        <v>164258</v>
      </c>
      <c r="V8" s="157">
        <v>229131</v>
      </c>
      <c r="W8" s="158">
        <f>IFERROR(V8/U8-1,"-")</f>
        <v>0.39494575606667559</v>
      </c>
      <c r="X8" s="158">
        <f>IFERROR(V8/S8-1,"-")</f>
        <v>3.9543588231290894E-2</v>
      </c>
      <c r="Y8" s="157">
        <f>V8-U8</f>
        <v>64873</v>
      </c>
      <c r="Z8" s="157">
        <f>V8-S8</f>
        <v>8716</v>
      </c>
      <c r="AA8" s="158">
        <f>V8/V$8</f>
        <v>1</v>
      </c>
    </row>
    <row r="9" spans="1:27" x14ac:dyDescent="0.25">
      <c r="A9" s="1" t="s">
        <v>97</v>
      </c>
      <c r="B9" s="159" t="s">
        <v>98</v>
      </c>
      <c r="C9" s="160">
        <v>971172</v>
      </c>
      <c r="D9" s="160">
        <v>1028693</v>
      </c>
      <c r="E9" s="160">
        <v>1047557</v>
      </c>
      <c r="F9" s="160">
        <v>456683</v>
      </c>
      <c r="G9" s="160">
        <v>800301</v>
      </c>
      <c r="H9" s="160">
        <v>1016781</v>
      </c>
      <c r="I9" s="161">
        <f>IFERROR(H9/G9-1,"-")</f>
        <v>0.27049822504282761</v>
      </c>
      <c r="J9" s="162">
        <f t="shared" ref="J9:J20" si="0">IFERROR(H9/E9-1,"-")</f>
        <v>-2.9378830937123235E-2</v>
      </c>
      <c r="K9" s="160">
        <f t="shared" ref="K9:K19" si="1">H9-G9</f>
        <v>216480</v>
      </c>
      <c r="L9" s="160">
        <f t="shared" ref="L9:L20" si="2">H9-E9</f>
        <v>-30776</v>
      </c>
      <c r="M9" s="161">
        <f>H9/H$8</f>
        <v>0.21371348196170278</v>
      </c>
      <c r="N9" s="80"/>
      <c r="P9" s="159" t="s">
        <v>98</v>
      </c>
      <c r="Q9" s="160">
        <v>159973</v>
      </c>
      <c r="R9" s="160">
        <v>135043</v>
      </c>
      <c r="S9" s="160">
        <v>120142</v>
      </c>
      <c r="T9" s="160">
        <v>61571</v>
      </c>
      <c r="U9" s="160">
        <v>104557</v>
      </c>
      <c r="V9" s="160">
        <v>134886</v>
      </c>
      <c r="W9" s="161">
        <f>IFERROR(V9/U9-1,"-")</f>
        <v>0.29007144428397913</v>
      </c>
      <c r="X9" s="162">
        <f t="shared" ref="X9:X20" si="3">IFERROR(V9/S9-1,"-")</f>
        <v>0.12272144628855863</v>
      </c>
      <c r="Y9" s="160">
        <f t="shared" ref="Y9:Y19" si="4">V9-U9</f>
        <v>30329</v>
      </c>
      <c r="Z9" s="160">
        <f t="shared" ref="Z9:Z20" si="5">V9-S9</f>
        <v>14744</v>
      </c>
      <c r="AA9" s="161">
        <f>V9/V$8</f>
        <v>0.58868507534990899</v>
      </c>
    </row>
    <row r="10" spans="1:27" x14ac:dyDescent="0.25">
      <c r="A10" s="163" t="s">
        <v>104</v>
      </c>
      <c r="B10" s="164" t="s">
        <v>104</v>
      </c>
      <c r="C10" s="165">
        <v>397644</v>
      </c>
      <c r="D10" s="165">
        <v>422456</v>
      </c>
      <c r="E10" s="165">
        <v>415150</v>
      </c>
      <c r="F10" s="165">
        <v>208389</v>
      </c>
      <c r="G10" s="165">
        <v>416048</v>
      </c>
      <c r="H10" s="165">
        <v>423208</v>
      </c>
      <c r="I10" s="166">
        <f>IFERROR(H10/G10-1,"-")</f>
        <v>1.7209552743914225E-2</v>
      </c>
      <c r="J10" s="167">
        <f t="shared" si="0"/>
        <v>1.9409851860773264E-2</v>
      </c>
      <c r="K10" s="165">
        <f t="shared" si="1"/>
        <v>7160</v>
      </c>
      <c r="L10" s="165">
        <f t="shared" si="2"/>
        <v>8058</v>
      </c>
      <c r="M10" s="166">
        <f>H10/H$8</f>
        <v>8.8952542655742303E-2</v>
      </c>
      <c r="N10" s="80"/>
      <c r="P10" s="164" t="s">
        <v>104</v>
      </c>
      <c r="Q10" s="165">
        <v>94045</v>
      </c>
      <c r="R10" s="165">
        <v>75241</v>
      </c>
      <c r="S10" s="165">
        <v>61076</v>
      </c>
      <c r="T10" s="165">
        <v>27791</v>
      </c>
      <c r="U10" s="165">
        <v>53247</v>
      </c>
      <c r="V10" s="165">
        <v>69865</v>
      </c>
      <c r="W10" s="166">
        <f>IFERROR(V10/U10-1,"-")</f>
        <v>0.31209270005821921</v>
      </c>
      <c r="X10" s="167">
        <f t="shared" si="3"/>
        <v>0.1439026786299038</v>
      </c>
      <c r="Y10" s="165">
        <f t="shared" si="4"/>
        <v>16618</v>
      </c>
      <c r="Z10" s="165">
        <f t="shared" si="5"/>
        <v>8789</v>
      </c>
      <c r="AA10" s="166">
        <f>V10/V$8</f>
        <v>0.30491291008200549</v>
      </c>
    </row>
    <row r="11" spans="1:27" x14ac:dyDescent="0.25">
      <c r="A11" s="163" t="s">
        <v>101</v>
      </c>
      <c r="B11" s="164" t="s">
        <v>101</v>
      </c>
      <c r="C11" s="165">
        <v>573528</v>
      </c>
      <c r="D11" s="165">
        <v>606237</v>
      </c>
      <c r="E11" s="165">
        <v>632407</v>
      </c>
      <c r="F11" s="165">
        <v>248294</v>
      </c>
      <c r="G11" s="165">
        <v>384253</v>
      </c>
      <c r="H11" s="165">
        <v>593573</v>
      </c>
      <c r="I11" s="166">
        <f>IFERROR(H11/G11-1,"-")</f>
        <v>0.54474525898301374</v>
      </c>
      <c r="J11" s="167">
        <f t="shared" si="0"/>
        <v>-6.1406657421565591E-2</v>
      </c>
      <c r="K11" s="165">
        <f t="shared" si="1"/>
        <v>209320</v>
      </c>
      <c r="L11" s="165">
        <f t="shared" si="2"/>
        <v>-38834</v>
      </c>
      <c r="M11" s="166">
        <f>H11/H$8</f>
        <v>0.12476093930596048</v>
      </c>
      <c r="N11" s="80"/>
      <c r="P11" s="164" t="s">
        <v>101</v>
      </c>
      <c r="Q11" s="165">
        <v>65928</v>
      </c>
      <c r="R11" s="165">
        <v>59802</v>
      </c>
      <c r="S11" s="165">
        <v>59066</v>
      </c>
      <c r="T11" s="165">
        <v>33780</v>
      </c>
      <c r="U11" s="165">
        <v>51310</v>
      </c>
      <c r="V11" s="165">
        <v>65021</v>
      </c>
      <c r="W11" s="166">
        <f>IFERROR(V11/U11-1,"-")</f>
        <v>0.26721886571818354</v>
      </c>
      <c r="X11" s="167">
        <f t="shared" si="3"/>
        <v>0.10081942234110985</v>
      </c>
      <c r="Y11" s="165">
        <f t="shared" si="4"/>
        <v>13711</v>
      </c>
      <c r="Z11" s="165">
        <f t="shared" si="5"/>
        <v>5955</v>
      </c>
      <c r="AA11" s="166">
        <f>V11/V$8</f>
        <v>0.2837721652679035</v>
      </c>
    </row>
    <row r="12" spans="1:27" x14ac:dyDescent="0.25">
      <c r="A12" s="1"/>
      <c r="B12" s="159" t="s">
        <v>108</v>
      </c>
      <c r="C12" s="160">
        <v>4029327</v>
      </c>
      <c r="D12" s="160">
        <v>3843763</v>
      </c>
      <c r="E12" s="160">
        <v>3784016</v>
      </c>
      <c r="F12" s="160">
        <v>1108620</v>
      </c>
      <c r="G12" s="160">
        <v>1535137</v>
      </c>
      <c r="H12" s="160">
        <v>3740902</v>
      </c>
      <c r="I12" s="161">
        <f>IFERROR(H12/G12-1,"-")</f>
        <v>1.436852215795724</v>
      </c>
      <c r="J12" s="162">
        <f t="shared" si="0"/>
        <v>-1.1393715037145702E-2</v>
      </c>
      <c r="K12" s="160">
        <f t="shared" si="1"/>
        <v>2205765</v>
      </c>
      <c r="L12" s="160">
        <f t="shared" si="2"/>
        <v>-43114</v>
      </c>
      <c r="M12" s="161">
        <f>H12/H$8</f>
        <v>0.78628651803829719</v>
      </c>
      <c r="N12" s="80"/>
      <c r="P12" s="159" t="s">
        <v>108</v>
      </c>
      <c r="Q12" s="160">
        <v>99688</v>
      </c>
      <c r="R12" s="160">
        <v>97266</v>
      </c>
      <c r="S12" s="160">
        <v>100273</v>
      </c>
      <c r="T12" s="160">
        <v>41945</v>
      </c>
      <c r="U12" s="160">
        <v>59701</v>
      </c>
      <c r="V12" s="160">
        <v>94245</v>
      </c>
      <c r="W12" s="161">
        <f>IFERROR(V12/U12-1,"-")</f>
        <v>0.57861677358838204</v>
      </c>
      <c r="X12" s="162">
        <f t="shared" si="3"/>
        <v>-6.0115883637669176E-2</v>
      </c>
      <c r="Y12" s="160">
        <f t="shared" si="4"/>
        <v>34544</v>
      </c>
      <c r="Z12" s="160">
        <f t="shared" si="5"/>
        <v>-6028</v>
      </c>
      <c r="AA12" s="161">
        <f>V12/V$8</f>
        <v>0.41131492465009101</v>
      </c>
    </row>
    <row r="13" spans="1:27" s="57" customFormat="1" x14ac:dyDescent="0.25">
      <c r="B13" s="164" t="s">
        <v>111</v>
      </c>
      <c r="C13" s="165">
        <v>1792184</v>
      </c>
      <c r="D13" s="165">
        <v>1692213</v>
      </c>
      <c r="E13" s="165">
        <v>1721079</v>
      </c>
      <c r="F13" s="165">
        <v>436137</v>
      </c>
      <c r="G13" s="165">
        <v>446045</v>
      </c>
      <c r="H13" s="165">
        <v>1722453</v>
      </c>
      <c r="I13" s="166">
        <f t="shared" ref="I13:I20" si="6">IFERROR(H13/G13-1,"-")</f>
        <v>2.8616126175610086</v>
      </c>
      <c r="J13" s="167">
        <f t="shared" si="0"/>
        <v>7.983363924608522E-4</v>
      </c>
      <c r="K13" s="165">
        <f t="shared" si="1"/>
        <v>1276408</v>
      </c>
      <c r="L13" s="165">
        <f t="shared" si="2"/>
        <v>1374</v>
      </c>
      <c r="M13" s="166">
        <f t="shared" ref="M13:M20" si="7">H13/H$8</f>
        <v>0.36203610034548328</v>
      </c>
      <c r="N13" s="168"/>
      <c r="P13" s="164" t="s">
        <v>111</v>
      </c>
      <c r="Q13" s="165">
        <v>12467</v>
      </c>
      <c r="R13" s="165">
        <v>11864</v>
      </c>
      <c r="S13" s="165">
        <v>10460</v>
      </c>
      <c r="T13" s="165">
        <v>3941</v>
      </c>
      <c r="U13" s="165">
        <v>3336</v>
      </c>
      <c r="V13" s="165">
        <v>9917</v>
      </c>
      <c r="W13" s="166">
        <f t="shared" ref="W13:W20" si="8">IFERROR(V13/U13-1,"-")</f>
        <v>1.9727218225419665</v>
      </c>
      <c r="X13" s="167">
        <f t="shared" si="3"/>
        <v>-5.1912045889101366E-2</v>
      </c>
      <c r="Y13" s="165">
        <f t="shared" si="4"/>
        <v>6581</v>
      </c>
      <c r="Z13" s="165">
        <f t="shared" si="5"/>
        <v>-543</v>
      </c>
      <c r="AA13" s="166">
        <f t="shared" ref="AA13:AA20" si="9">V13/V$8</f>
        <v>4.328091790285906E-2</v>
      </c>
    </row>
    <row r="14" spans="1:27" s="57" customFormat="1" x14ac:dyDescent="0.25">
      <c r="B14" s="164" t="s">
        <v>114</v>
      </c>
      <c r="C14" s="165">
        <v>605850</v>
      </c>
      <c r="D14" s="165">
        <v>580856</v>
      </c>
      <c r="E14" s="165">
        <v>491040</v>
      </c>
      <c r="F14" s="165">
        <v>138922</v>
      </c>
      <c r="G14" s="165">
        <v>222501</v>
      </c>
      <c r="H14" s="165">
        <v>385709</v>
      </c>
      <c r="I14" s="166">
        <f t="shared" si="6"/>
        <v>0.73351580442335096</v>
      </c>
      <c r="J14" s="167">
        <f t="shared" si="0"/>
        <v>-0.21450594656239819</v>
      </c>
      <c r="K14" s="165">
        <f t="shared" si="1"/>
        <v>163208</v>
      </c>
      <c r="L14" s="165">
        <f t="shared" si="2"/>
        <v>-105331</v>
      </c>
      <c r="M14" s="166">
        <f t="shared" si="7"/>
        <v>8.1070764908044532E-2</v>
      </c>
      <c r="N14" s="168"/>
      <c r="P14" s="164" t="s">
        <v>114</v>
      </c>
      <c r="Q14" s="165">
        <v>11410</v>
      </c>
      <c r="R14" s="165">
        <v>10977</v>
      </c>
      <c r="S14" s="165">
        <v>9550</v>
      </c>
      <c r="T14" s="165">
        <v>4053</v>
      </c>
      <c r="U14" s="165">
        <v>7314</v>
      </c>
      <c r="V14" s="165">
        <v>11261</v>
      </c>
      <c r="W14" s="166">
        <f t="shared" si="8"/>
        <v>0.53964998632759098</v>
      </c>
      <c r="X14" s="167">
        <f t="shared" si="3"/>
        <v>0.17916230366492147</v>
      </c>
      <c r="Y14" s="165">
        <f t="shared" si="4"/>
        <v>3947</v>
      </c>
      <c r="Z14" s="165">
        <f t="shared" si="5"/>
        <v>1711</v>
      </c>
      <c r="AA14" s="166">
        <f t="shared" si="9"/>
        <v>4.9146558082494296E-2</v>
      </c>
    </row>
    <row r="15" spans="1:27" x14ac:dyDescent="0.25">
      <c r="A15" s="1"/>
      <c r="B15" s="164" t="s">
        <v>117</v>
      </c>
      <c r="C15" s="165">
        <v>165031</v>
      </c>
      <c r="D15" s="165">
        <v>162041</v>
      </c>
      <c r="E15" s="165">
        <v>166950</v>
      </c>
      <c r="F15" s="165">
        <v>58766</v>
      </c>
      <c r="G15" s="165">
        <v>128102</v>
      </c>
      <c r="H15" s="165">
        <v>197280</v>
      </c>
      <c r="I15" s="166">
        <f t="shared" si="6"/>
        <v>0.54002279433576361</v>
      </c>
      <c r="J15" s="167">
        <f t="shared" si="0"/>
        <v>0.18167115902964959</v>
      </c>
      <c r="K15" s="165">
        <f t="shared" si="1"/>
        <v>69178</v>
      </c>
      <c r="L15" s="165">
        <f t="shared" si="2"/>
        <v>30330</v>
      </c>
      <c r="M15" s="166">
        <f t="shared" si="7"/>
        <v>4.1465562123411751E-2</v>
      </c>
      <c r="N15" s="80"/>
      <c r="P15" s="164" t="s">
        <v>117</v>
      </c>
      <c r="Q15" s="165">
        <v>7091</v>
      </c>
      <c r="R15" s="165">
        <v>6539</v>
      </c>
      <c r="S15" s="165">
        <v>6709</v>
      </c>
      <c r="T15" s="165">
        <v>2906</v>
      </c>
      <c r="U15" s="165">
        <v>7134</v>
      </c>
      <c r="V15" s="165">
        <v>8524</v>
      </c>
      <c r="W15" s="166">
        <f t="shared" si="8"/>
        <v>0.19484160358844971</v>
      </c>
      <c r="X15" s="167">
        <f t="shared" si="3"/>
        <v>0.27053212103145019</v>
      </c>
      <c r="Y15" s="165">
        <f t="shared" si="4"/>
        <v>1390</v>
      </c>
      <c r="Z15" s="165">
        <f t="shared" si="5"/>
        <v>1815</v>
      </c>
      <c r="AA15" s="166">
        <f t="shared" si="9"/>
        <v>3.7201426258341296E-2</v>
      </c>
    </row>
    <row r="16" spans="1:27" x14ac:dyDescent="0.25">
      <c r="A16" s="1"/>
      <c r="B16" s="164" t="s">
        <v>124</v>
      </c>
      <c r="C16" s="165">
        <v>154315</v>
      </c>
      <c r="D16" s="165">
        <v>146606</v>
      </c>
      <c r="E16" s="165">
        <v>137818</v>
      </c>
      <c r="F16" s="165">
        <v>39662</v>
      </c>
      <c r="G16" s="165">
        <v>93209</v>
      </c>
      <c r="H16" s="165">
        <v>169583</v>
      </c>
      <c r="I16" s="166">
        <f t="shared" si="6"/>
        <v>0.8193843942108594</v>
      </c>
      <c r="J16" s="167">
        <f t="shared" si="0"/>
        <v>0.2304851325661379</v>
      </c>
      <c r="K16" s="165">
        <f t="shared" si="1"/>
        <v>76374</v>
      </c>
      <c r="L16" s="165">
        <f t="shared" si="2"/>
        <v>31765</v>
      </c>
      <c r="M16" s="166">
        <f t="shared" si="7"/>
        <v>3.5644030928500284E-2</v>
      </c>
      <c r="N16" s="80"/>
      <c r="P16" s="164" t="s">
        <v>124</v>
      </c>
      <c r="Q16" s="165">
        <v>2065</v>
      </c>
      <c r="R16" s="165">
        <v>1654</v>
      </c>
      <c r="S16" s="165">
        <v>1866</v>
      </c>
      <c r="T16" s="165">
        <v>784</v>
      </c>
      <c r="U16" s="165">
        <v>1333</v>
      </c>
      <c r="V16" s="165">
        <v>2573</v>
      </c>
      <c r="W16" s="166">
        <f t="shared" si="8"/>
        <v>0.93023255813953498</v>
      </c>
      <c r="X16" s="167">
        <f t="shared" si="3"/>
        <v>0.37888531618435151</v>
      </c>
      <c r="Y16" s="165">
        <f t="shared" si="4"/>
        <v>1240</v>
      </c>
      <c r="Z16" s="165">
        <f t="shared" si="5"/>
        <v>707</v>
      </c>
      <c r="AA16" s="166">
        <f t="shared" si="9"/>
        <v>1.1229384064137982E-2</v>
      </c>
    </row>
    <row r="17" spans="1:27" x14ac:dyDescent="0.25">
      <c r="A17" s="1"/>
      <c r="B17" s="164" t="s">
        <v>120</v>
      </c>
      <c r="C17" s="165">
        <v>143695</v>
      </c>
      <c r="D17" s="165">
        <v>136223</v>
      </c>
      <c r="E17" s="165">
        <v>133862</v>
      </c>
      <c r="F17" s="165">
        <v>55544</v>
      </c>
      <c r="G17" s="165">
        <v>93337</v>
      </c>
      <c r="H17" s="165">
        <v>146133</v>
      </c>
      <c r="I17" s="166">
        <f t="shared" si="6"/>
        <v>0.56564920663831053</v>
      </c>
      <c r="J17" s="167">
        <f t="shared" si="0"/>
        <v>9.1669032286982199E-2</v>
      </c>
      <c r="K17" s="165">
        <f t="shared" si="1"/>
        <v>52796</v>
      </c>
      <c r="L17" s="165">
        <f t="shared" si="2"/>
        <v>12271</v>
      </c>
      <c r="M17" s="166">
        <f t="shared" si="7"/>
        <v>3.0715161140412256E-2</v>
      </c>
      <c r="N17" s="80"/>
      <c r="P17" s="164" t="s">
        <v>120</v>
      </c>
      <c r="Q17" s="165">
        <v>1983</v>
      </c>
      <c r="R17" s="165">
        <v>1793</v>
      </c>
      <c r="S17" s="165">
        <v>1484</v>
      </c>
      <c r="T17" s="165">
        <v>812</v>
      </c>
      <c r="U17" s="165">
        <v>1357</v>
      </c>
      <c r="V17" s="165">
        <v>1836</v>
      </c>
      <c r="W17" s="166">
        <f t="shared" si="8"/>
        <v>0.35298452468680908</v>
      </c>
      <c r="X17" s="167">
        <f t="shared" si="3"/>
        <v>0.23719676549865221</v>
      </c>
      <c r="Y17" s="165">
        <f t="shared" si="4"/>
        <v>479</v>
      </c>
      <c r="Z17" s="165">
        <f t="shared" si="5"/>
        <v>352</v>
      </c>
      <c r="AA17" s="166">
        <f t="shared" si="9"/>
        <v>8.0128834596802697E-3</v>
      </c>
    </row>
    <row r="18" spans="1:27" x14ac:dyDescent="0.25">
      <c r="A18" s="1"/>
      <c r="B18" s="164" t="s">
        <v>129</v>
      </c>
      <c r="C18" s="165">
        <v>77230</v>
      </c>
      <c r="D18" s="165">
        <v>68669</v>
      </c>
      <c r="E18" s="165">
        <v>74390</v>
      </c>
      <c r="F18" s="165">
        <v>28784</v>
      </c>
      <c r="G18" s="165">
        <v>25400</v>
      </c>
      <c r="H18" s="165">
        <v>62340</v>
      </c>
      <c r="I18" s="166">
        <f t="shared" si="6"/>
        <v>1.4543307086614172</v>
      </c>
      <c r="J18" s="167">
        <f t="shared" si="0"/>
        <v>-0.16198413765291031</v>
      </c>
      <c r="K18" s="165">
        <f t="shared" si="1"/>
        <v>36940</v>
      </c>
      <c r="L18" s="165">
        <f t="shared" si="2"/>
        <v>-12050</v>
      </c>
      <c r="M18" s="166">
        <f t="shared" si="7"/>
        <v>1.3103016741552558E-2</v>
      </c>
      <c r="N18" s="80"/>
      <c r="P18" s="164" t="s">
        <v>129</v>
      </c>
      <c r="Q18" s="165">
        <v>2008</v>
      </c>
      <c r="R18" s="165">
        <v>1802</v>
      </c>
      <c r="S18" s="165">
        <v>1623</v>
      </c>
      <c r="T18" s="165">
        <v>678</v>
      </c>
      <c r="U18" s="165">
        <v>555</v>
      </c>
      <c r="V18" s="165">
        <v>1075</v>
      </c>
      <c r="W18" s="166">
        <f t="shared" si="8"/>
        <v>0.93693693693693691</v>
      </c>
      <c r="X18" s="167">
        <f t="shared" si="3"/>
        <v>-0.3376463339494763</v>
      </c>
      <c r="Y18" s="165">
        <f t="shared" si="4"/>
        <v>520</v>
      </c>
      <c r="Z18" s="165">
        <f t="shared" si="5"/>
        <v>-548</v>
      </c>
      <c r="AA18" s="166">
        <f t="shared" si="9"/>
        <v>4.6916392805862149E-3</v>
      </c>
    </row>
    <row r="19" spans="1:27" x14ac:dyDescent="0.25">
      <c r="A19" s="163" t="s">
        <v>145</v>
      </c>
      <c r="B19" s="164" t="s">
        <v>132</v>
      </c>
      <c r="C19" s="165">
        <v>139286</v>
      </c>
      <c r="D19" s="165">
        <v>119807</v>
      </c>
      <c r="E19" s="165">
        <v>106028</v>
      </c>
      <c r="F19" s="165">
        <v>42711</v>
      </c>
      <c r="G19" s="165">
        <v>22147</v>
      </c>
      <c r="H19" s="165">
        <v>56752</v>
      </c>
      <c r="I19" s="166">
        <f t="shared" si="6"/>
        <v>1.5625141102632409</v>
      </c>
      <c r="J19" s="167">
        <f t="shared" si="0"/>
        <v>-0.4647451616554118</v>
      </c>
      <c r="K19" s="165">
        <f t="shared" si="1"/>
        <v>34605</v>
      </c>
      <c r="L19" s="165">
        <f t="shared" si="2"/>
        <v>-49276</v>
      </c>
      <c r="M19" s="166">
        <f t="shared" si="7"/>
        <v>1.1928495446207745E-2</v>
      </c>
      <c r="N19" s="80"/>
      <c r="P19" s="164" t="s">
        <v>132</v>
      </c>
      <c r="Q19" s="165">
        <v>3338</v>
      </c>
      <c r="R19" s="165">
        <v>3139</v>
      </c>
      <c r="S19" s="165">
        <v>2681</v>
      </c>
      <c r="T19" s="165">
        <v>1097</v>
      </c>
      <c r="U19" s="165">
        <v>919</v>
      </c>
      <c r="V19" s="165">
        <v>1885</v>
      </c>
      <c r="W19" s="166">
        <f t="shared" si="8"/>
        <v>1.0511425462459196</v>
      </c>
      <c r="X19" s="167">
        <f t="shared" si="3"/>
        <v>-0.29690414024617684</v>
      </c>
      <c r="Y19" s="165">
        <f t="shared" si="4"/>
        <v>966</v>
      </c>
      <c r="Z19" s="165">
        <f t="shared" si="5"/>
        <v>-796</v>
      </c>
      <c r="AA19" s="166">
        <f t="shared" si="9"/>
        <v>8.2267349245628042E-3</v>
      </c>
    </row>
    <row r="20" spans="1:27" x14ac:dyDescent="0.25">
      <c r="A20" s="169" t="s">
        <v>146</v>
      </c>
      <c r="B20" s="170" t="s">
        <v>146</v>
      </c>
      <c r="C20" s="171">
        <f t="shared" ref="C20:H20" si="10">C12-SUM(C13:C19)</f>
        <v>951736</v>
      </c>
      <c r="D20" s="171">
        <f t="shared" si="10"/>
        <v>937348</v>
      </c>
      <c r="E20" s="171">
        <f t="shared" si="10"/>
        <v>952849</v>
      </c>
      <c r="F20" s="171">
        <f t="shared" si="10"/>
        <v>308094</v>
      </c>
      <c r="G20" s="171">
        <f t="shared" si="10"/>
        <v>504396</v>
      </c>
      <c r="H20" s="171">
        <f t="shared" si="10"/>
        <v>1000652</v>
      </c>
      <c r="I20" s="172">
        <f t="shared" si="6"/>
        <v>0.98386188629568827</v>
      </c>
      <c r="J20" s="173">
        <f t="shared" si="0"/>
        <v>5.0168494693282994E-2</v>
      </c>
      <c r="K20" s="171">
        <f>H20-G20</f>
        <v>496256</v>
      </c>
      <c r="L20" s="171">
        <f t="shared" si="2"/>
        <v>47803</v>
      </c>
      <c r="M20" s="172">
        <f t="shared" si="7"/>
        <v>0.21032338640468481</v>
      </c>
      <c r="N20" s="80"/>
      <c r="P20" s="170" t="s">
        <v>146</v>
      </c>
      <c r="Q20" s="171">
        <f t="shared" ref="Q20:V20" si="11">Q12-SUM(Q13:Q19)</f>
        <v>59326</v>
      </c>
      <c r="R20" s="171">
        <f t="shared" si="11"/>
        <v>59498</v>
      </c>
      <c r="S20" s="171">
        <f t="shared" si="11"/>
        <v>65900</v>
      </c>
      <c r="T20" s="171">
        <f t="shared" si="11"/>
        <v>27674</v>
      </c>
      <c r="U20" s="171">
        <f t="shared" si="11"/>
        <v>37753</v>
      </c>
      <c r="V20" s="171">
        <f t="shared" si="11"/>
        <v>57174</v>
      </c>
      <c r="W20" s="172">
        <f t="shared" si="8"/>
        <v>0.51442269488517467</v>
      </c>
      <c r="X20" s="173">
        <f t="shared" si="3"/>
        <v>-0.13241274658573599</v>
      </c>
      <c r="Y20" s="171">
        <f>V20-U20</f>
        <v>19421</v>
      </c>
      <c r="Z20" s="171">
        <f t="shared" si="5"/>
        <v>-8726</v>
      </c>
      <c r="AA20" s="172">
        <f t="shared" si="9"/>
        <v>0.24952538067742908</v>
      </c>
    </row>
    <row r="21" spans="1:27" x14ac:dyDescent="0.25">
      <c r="B21" s="155" t="s">
        <v>47</v>
      </c>
      <c r="C21" s="153"/>
      <c r="D21" s="153"/>
      <c r="E21" s="153"/>
      <c r="F21" s="153"/>
      <c r="G21" s="153"/>
      <c r="H21" s="154"/>
      <c r="I21" s="154"/>
      <c r="J21" s="154"/>
      <c r="K21" s="154"/>
      <c r="L21" s="153"/>
      <c r="M21" s="153"/>
      <c r="N21" s="127"/>
      <c r="O21" s="127"/>
      <c r="P21" s="127"/>
    </row>
    <row r="22" spans="1:27" x14ac:dyDescent="0.25">
      <c r="B22" s="156" t="s">
        <v>69</v>
      </c>
      <c r="C22" s="157">
        <v>1770949</v>
      </c>
      <c r="D22" s="157">
        <v>1715135</v>
      </c>
      <c r="E22" s="157">
        <v>1762715</v>
      </c>
      <c r="F22" s="157">
        <v>550867</v>
      </c>
      <c r="G22" s="157">
        <v>881045</v>
      </c>
      <c r="H22" s="157">
        <v>1757049</v>
      </c>
      <c r="I22" s="158">
        <f>IFERROR(H22/G22-1,"-")</f>
        <v>0.99427838532651558</v>
      </c>
      <c r="J22" s="158">
        <f>IFERROR(H22/E22-1,"-")</f>
        <v>-3.2143596667640884E-3</v>
      </c>
      <c r="K22" s="157">
        <f>H22-G22</f>
        <v>876004</v>
      </c>
      <c r="L22" s="157">
        <f>H22-E22</f>
        <v>-5666</v>
      </c>
      <c r="M22" s="158">
        <f>H22/H$8</f>
        <v>0.3693077071339137</v>
      </c>
      <c r="N22" s="106"/>
      <c r="O22" s="106"/>
      <c r="P22" s="106"/>
    </row>
    <row r="23" spans="1:27" x14ac:dyDescent="0.25">
      <c r="B23" s="159" t="s">
        <v>98</v>
      </c>
      <c r="C23" s="160">
        <v>163604</v>
      </c>
      <c r="D23" s="160">
        <v>189817</v>
      </c>
      <c r="E23" s="160">
        <v>222987</v>
      </c>
      <c r="F23" s="160">
        <v>117997</v>
      </c>
      <c r="G23" s="160">
        <v>247584</v>
      </c>
      <c r="H23" s="160">
        <v>207208</v>
      </c>
      <c r="I23" s="161">
        <f>IFERROR(H23/G23-1,"-")</f>
        <v>-0.16308000516996257</v>
      </c>
      <c r="J23" s="162">
        <f t="shared" ref="J23:J34" si="12">IFERROR(H23/E23-1,"-")</f>
        <v>-7.0761972671052553E-2</v>
      </c>
      <c r="K23" s="160">
        <f t="shared" ref="K23:K33" si="13">H23-G23</f>
        <v>-40376</v>
      </c>
      <c r="L23" s="160">
        <f t="shared" ref="L23:L34" si="14">H23-E23</f>
        <v>-15779</v>
      </c>
      <c r="M23" s="161">
        <f>H23/H$8</f>
        <v>4.3552292155656439E-2</v>
      </c>
    </row>
    <row r="24" spans="1:27" x14ac:dyDescent="0.25">
      <c r="B24" s="164" t="s">
        <v>104</v>
      </c>
      <c r="C24" s="165">
        <v>64129</v>
      </c>
      <c r="D24" s="165">
        <v>89686</v>
      </c>
      <c r="E24" s="165">
        <v>113067</v>
      </c>
      <c r="F24" s="165">
        <v>68476</v>
      </c>
      <c r="G24" s="165">
        <v>126666</v>
      </c>
      <c r="H24" s="165">
        <v>86811</v>
      </c>
      <c r="I24" s="166">
        <f>IFERROR(H24/G24-1,"-")</f>
        <v>-0.31464639287575202</v>
      </c>
      <c r="J24" s="167">
        <f t="shared" si="12"/>
        <v>-0.23221629653214471</v>
      </c>
      <c r="K24" s="165">
        <f t="shared" si="13"/>
        <v>-39855</v>
      </c>
      <c r="L24" s="165">
        <f t="shared" si="14"/>
        <v>-26256</v>
      </c>
      <c r="M24" s="166">
        <f>H24/H$8</f>
        <v>1.8246486787791453E-2</v>
      </c>
    </row>
    <row r="25" spans="1:27" x14ac:dyDescent="0.25">
      <c r="B25" s="164" t="s">
        <v>101</v>
      </c>
      <c r="C25" s="165">
        <v>99475</v>
      </c>
      <c r="D25" s="165">
        <v>100131</v>
      </c>
      <c r="E25" s="165">
        <v>109920</v>
      </c>
      <c r="F25" s="165">
        <v>49521</v>
      </c>
      <c r="G25" s="165">
        <v>120918</v>
      </c>
      <c r="H25" s="165">
        <v>120397</v>
      </c>
      <c r="I25" s="166">
        <f>IFERROR(H25/G25-1,"-")</f>
        <v>-4.3087050728592979E-3</v>
      </c>
      <c r="J25" s="167">
        <f t="shared" si="12"/>
        <v>9.5314774381368261E-2</v>
      </c>
      <c r="K25" s="165">
        <f t="shared" si="13"/>
        <v>-521</v>
      </c>
      <c r="L25" s="165">
        <f t="shared" si="14"/>
        <v>10477</v>
      </c>
      <c r="M25" s="166">
        <f>H25/H$8</f>
        <v>2.5305805367864989E-2</v>
      </c>
    </row>
    <row r="26" spans="1:27" x14ac:dyDescent="0.25">
      <c r="B26" s="159" t="s">
        <v>108</v>
      </c>
      <c r="C26" s="160">
        <v>1607345</v>
      </c>
      <c r="D26" s="160">
        <v>1525318</v>
      </c>
      <c r="E26" s="160">
        <v>1539728</v>
      </c>
      <c r="F26" s="160">
        <v>432870</v>
      </c>
      <c r="G26" s="160">
        <v>633461</v>
      </c>
      <c r="H26" s="160">
        <v>1549841</v>
      </c>
      <c r="I26" s="161">
        <f>IFERROR(H26/G26-1,"-")</f>
        <v>1.4466241804941427</v>
      </c>
      <c r="J26" s="162">
        <f t="shared" si="12"/>
        <v>6.5680431868486711E-3</v>
      </c>
      <c r="K26" s="160">
        <f t="shared" si="13"/>
        <v>916380</v>
      </c>
      <c r="L26" s="160">
        <f t="shared" si="14"/>
        <v>10113</v>
      </c>
      <c r="M26" s="161">
        <f>H26/H$8</f>
        <v>0.32575541497825727</v>
      </c>
    </row>
    <row r="27" spans="1:27" x14ac:dyDescent="0.25">
      <c r="B27" s="164" t="s">
        <v>111</v>
      </c>
      <c r="C27" s="165">
        <v>778701</v>
      </c>
      <c r="D27" s="165">
        <v>740817</v>
      </c>
      <c r="E27" s="165">
        <v>757594</v>
      </c>
      <c r="F27" s="165">
        <v>187852</v>
      </c>
      <c r="G27" s="165">
        <v>208305</v>
      </c>
      <c r="H27" s="165">
        <v>783677</v>
      </c>
      <c r="I27" s="166">
        <f t="shared" ref="I27:I34" si="15">IFERROR(H27/G27-1,"-")</f>
        <v>2.7621612539305347</v>
      </c>
      <c r="J27" s="167">
        <f t="shared" si="12"/>
        <v>3.4428730956158615E-2</v>
      </c>
      <c r="K27" s="165">
        <f t="shared" si="13"/>
        <v>575372</v>
      </c>
      <c r="L27" s="165">
        <f t="shared" si="14"/>
        <v>26083</v>
      </c>
      <c r="M27" s="166">
        <f t="shared" ref="M27:M34" si="16">H27/H$8</f>
        <v>0.16471820421831382</v>
      </c>
    </row>
    <row r="28" spans="1:27" x14ac:dyDescent="0.25">
      <c r="B28" s="164" t="s">
        <v>114</v>
      </c>
      <c r="C28" s="165">
        <v>241478</v>
      </c>
      <c r="D28" s="165">
        <v>222082</v>
      </c>
      <c r="E28" s="165">
        <v>201016</v>
      </c>
      <c r="F28" s="165">
        <v>57141</v>
      </c>
      <c r="G28" s="165">
        <v>103865</v>
      </c>
      <c r="H28" s="165">
        <v>169299</v>
      </c>
      <c r="I28" s="166">
        <f t="shared" si="15"/>
        <v>0.62999085351176998</v>
      </c>
      <c r="J28" s="167">
        <f t="shared" si="12"/>
        <v>-0.15778346002308274</v>
      </c>
      <c r="K28" s="165">
        <f t="shared" si="13"/>
        <v>65434</v>
      </c>
      <c r="L28" s="165">
        <f t="shared" si="14"/>
        <v>-31717</v>
      </c>
      <c r="M28" s="166">
        <f t="shared" si="16"/>
        <v>3.5584338006546465E-2</v>
      </c>
    </row>
    <row r="29" spans="1:27" x14ac:dyDescent="0.25">
      <c r="B29" s="164" t="s">
        <v>117</v>
      </c>
      <c r="C29" s="165">
        <v>45931</v>
      </c>
      <c r="D29" s="165">
        <v>47145</v>
      </c>
      <c r="E29" s="165">
        <v>52571</v>
      </c>
      <c r="F29" s="165">
        <v>20504</v>
      </c>
      <c r="G29" s="165">
        <v>42447</v>
      </c>
      <c r="H29" s="165">
        <v>63176</v>
      </c>
      <c r="I29" s="166">
        <f t="shared" si="15"/>
        <v>0.48835017786887169</v>
      </c>
      <c r="J29" s="167">
        <f t="shared" si="12"/>
        <v>0.20172718799338041</v>
      </c>
      <c r="K29" s="165">
        <f t="shared" si="13"/>
        <v>20729</v>
      </c>
      <c r="L29" s="165">
        <f t="shared" si="14"/>
        <v>10605</v>
      </c>
      <c r="M29" s="166">
        <f t="shared" si="16"/>
        <v>1.3278732525895483E-2</v>
      </c>
    </row>
    <row r="30" spans="1:27" x14ac:dyDescent="0.25">
      <c r="B30" s="164" t="s">
        <v>124</v>
      </c>
      <c r="C30" s="165">
        <v>70944</v>
      </c>
      <c r="D30" s="165">
        <v>65413</v>
      </c>
      <c r="E30" s="165">
        <v>61428</v>
      </c>
      <c r="F30" s="165">
        <v>17078</v>
      </c>
      <c r="G30" s="165">
        <v>41550</v>
      </c>
      <c r="H30" s="165">
        <v>75901</v>
      </c>
      <c r="I30" s="166">
        <f t="shared" si="15"/>
        <v>0.82673886883273173</v>
      </c>
      <c r="J30" s="167">
        <f t="shared" si="12"/>
        <v>0.23560916845738089</v>
      </c>
      <c r="K30" s="165">
        <f t="shared" si="13"/>
        <v>34351</v>
      </c>
      <c r="L30" s="165">
        <f t="shared" si="14"/>
        <v>14473</v>
      </c>
      <c r="M30" s="166">
        <f t="shared" si="16"/>
        <v>1.59533537648473E-2</v>
      </c>
    </row>
    <row r="31" spans="1:27" x14ac:dyDescent="0.25">
      <c r="B31" s="164" t="s">
        <v>120</v>
      </c>
      <c r="C31" s="165">
        <v>72561</v>
      </c>
      <c r="D31" s="165">
        <v>71278</v>
      </c>
      <c r="E31" s="165">
        <v>70272</v>
      </c>
      <c r="F31" s="165">
        <v>28980</v>
      </c>
      <c r="G31" s="165">
        <v>51893</v>
      </c>
      <c r="H31" s="165">
        <v>82793</v>
      </c>
      <c r="I31" s="166">
        <f t="shared" si="15"/>
        <v>0.59545603453259588</v>
      </c>
      <c r="J31" s="167">
        <f t="shared" si="12"/>
        <v>0.17817907559198543</v>
      </c>
      <c r="K31" s="165">
        <f t="shared" si="13"/>
        <v>30900</v>
      </c>
      <c r="L31" s="165">
        <f t="shared" si="14"/>
        <v>12521</v>
      </c>
      <c r="M31" s="166">
        <f t="shared" si="16"/>
        <v>1.7401958053951894E-2</v>
      </c>
    </row>
    <row r="32" spans="1:27" x14ac:dyDescent="0.25">
      <c r="B32" s="164" t="s">
        <v>129</v>
      </c>
      <c r="C32" s="165">
        <v>30518</v>
      </c>
      <c r="D32" s="165">
        <v>26168</v>
      </c>
      <c r="E32" s="165">
        <v>30964</v>
      </c>
      <c r="F32" s="165">
        <v>11625</v>
      </c>
      <c r="G32" s="165">
        <v>7603</v>
      </c>
      <c r="H32" s="165">
        <v>22864</v>
      </c>
      <c r="I32" s="166">
        <f t="shared" si="15"/>
        <v>2.007233986584243</v>
      </c>
      <c r="J32" s="167">
        <f t="shared" si="12"/>
        <v>-0.2615941092882057</v>
      </c>
      <c r="K32" s="165">
        <f t="shared" si="13"/>
        <v>15261</v>
      </c>
      <c r="L32" s="165">
        <f t="shared" si="14"/>
        <v>-8100</v>
      </c>
      <c r="M32" s="166">
        <f t="shared" si="16"/>
        <v>4.8057005899720517E-3</v>
      </c>
    </row>
    <row r="33" spans="2:16" x14ac:dyDescent="0.25">
      <c r="B33" s="164" t="s">
        <v>132</v>
      </c>
      <c r="C33" s="165">
        <v>44144</v>
      </c>
      <c r="D33" s="165">
        <v>36149</v>
      </c>
      <c r="E33" s="165">
        <v>35546</v>
      </c>
      <c r="F33" s="165">
        <v>13377</v>
      </c>
      <c r="G33" s="165">
        <v>5465</v>
      </c>
      <c r="H33" s="165">
        <v>19705</v>
      </c>
      <c r="I33" s="166">
        <f t="shared" si="15"/>
        <v>2.6056724611161939</v>
      </c>
      <c r="J33" s="167">
        <f t="shared" si="12"/>
        <v>-0.44564789287120909</v>
      </c>
      <c r="K33" s="165">
        <f t="shared" si="13"/>
        <v>14240</v>
      </c>
      <c r="L33" s="165">
        <f t="shared" si="14"/>
        <v>-15841</v>
      </c>
      <c r="M33" s="166">
        <f t="shared" si="16"/>
        <v>4.1417219264082957E-3</v>
      </c>
    </row>
    <row r="34" spans="2:16" x14ac:dyDescent="0.25">
      <c r="B34" s="170" t="s">
        <v>146</v>
      </c>
      <c r="C34" s="171">
        <f t="shared" ref="C34:H34" si="17">C26-SUM(C27:C33)</f>
        <v>323068</v>
      </c>
      <c r="D34" s="171">
        <f t="shared" si="17"/>
        <v>316266</v>
      </c>
      <c r="E34" s="171">
        <f t="shared" si="17"/>
        <v>330337</v>
      </c>
      <c r="F34" s="171">
        <f t="shared" si="17"/>
        <v>96313</v>
      </c>
      <c r="G34" s="171">
        <f t="shared" si="17"/>
        <v>172333</v>
      </c>
      <c r="H34" s="171">
        <f t="shared" si="17"/>
        <v>332426</v>
      </c>
      <c r="I34" s="172">
        <f t="shared" si="15"/>
        <v>0.92897471755264527</v>
      </c>
      <c r="J34" s="173">
        <f t="shared" si="12"/>
        <v>6.3238450430922466E-3</v>
      </c>
      <c r="K34" s="171">
        <f>H34-G34</f>
        <v>160093</v>
      </c>
      <c r="L34" s="171">
        <f t="shared" si="14"/>
        <v>2089</v>
      </c>
      <c r="M34" s="172">
        <f t="shared" si="16"/>
        <v>6.987140589232195E-2</v>
      </c>
    </row>
    <row r="35" spans="2:16" x14ac:dyDescent="0.25">
      <c r="B35" s="155" t="s">
        <v>48</v>
      </c>
      <c r="C35" s="153"/>
      <c r="D35" s="153"/>
      <c r="E35" s="153"/>
      <c r="F35" s="153"/>
      <c r="G35" s="153"/>
      <c r="H35" s="154"/>
      <c r="I35" s="154"/>
      <c r="J35" s="154"/>
      <c r="K35" s="154"/>
      <c r="L35" s="153"/>
      <c r="M35" s="153"/>
      <c r="N35" s="127"/>
      <c r="O35" s="127"/>
      <c r="P35" s="127"/>
    </row>
    <row r="36" spans="2:16" x14ac:dyDescent="0.25">
      <c r="B36" s="156" t="s">
        <v>69</v>
      </c>
      <c r="C36" s="157">
        <v>1360793</v>
      </c>
      <c r="D36" s="157">
        <v>1322486</v>
      </c>
      <c r="E36" s="157">
        <v>1299411</v>
      </c>
      <c r="F36" s="157">
        <v>375345</v>
      </c>
      <c r="G36" s="157">
        <v>492258</v>
      </c>
      <c r="H36" s="157">
        <v>1243535</v>
      </c>
      <c r="I36" s="158">
        <f>IFERROR(H36/G36-1,"-")</f>
        <v>1.5261854555944239</v>
      </c>
      <c r="J36" s="158">
        <f>IFERROR(H36/E36-1,"-")</f>
        <v>-4.3001021231927394E-2</v>
      </c>
      <c r="K36" s="157">
        <f>H36-G36</f>
        <v>751277</v>
      </c>
      <c r="L36" s="157">
        <f>H36-E36</f>
        <v>-55876</v>
      </c>
      <c r="M36" s="158">
        <f>H36/H$8</f>
        <v>0.26137407641492716</v>
      </c>
      <c r="N36" s="106"/>
      <c r="O36" s="106"/>
      <c r="P36" s="106"/>
    </row>
    <row r="37" spans="2:16" x14ac:dyDescent="0.25">
      <c r="B37" s="159" t="s">
        <v>98</v>
      </c>
      <c r="C37" s="160">
        <v>126987</v>
      </c>
      <c r="D37" s="160">
        <v>132322</v>
      </c>
      <c r="E37" s="160">
        <v>127819</v>
      </c>
      <c r="F37" s="160">
        <v>51760</v>
      </c>
      <c r="G37" s="160">
        <v>83468</v>
      </c>
      <c r="H37" s="160">
        <v>123951</v>
      </c>
      <c r="I37" s="161">
        <f>IFERROR(H37/G37-1,"-")</f>
        <v>0.48501222025207258</v>
      </c>
      <c r="J37" s="162">
        <f t="shared" ref="J37:J48" si="18">IFERROR(H37/E37-1,"-")</f>
        <v>-3.0261541711326223E-2</v>
      </c>
      <c r="K37" s="160">
        <f t="shared" ref="K37:K47" si="19">H37-G37</f>
        <v>40483</v>
      </c>
      <c r="L37" s="160">
        <f t="shared" ref="L37:L48" si="20">H37-E37</f>
        <v>-3868</v>
      </c>
      <c r="M37" s="161">
        <f>H37/H$8</f>
        <v>2.6052807637667326E-2</v>
      </c>
    </row>
    <row r="38" spans="2:16" x14ac:dyDescent="0.25">
      <c r="B38" s="164" t="s">
        <v>104</v>
      </c>
      <c r="C38" s="165">
        <v>43643</v>
      </c>
      <c r="D38" s="165">
        <v>42034</v>
      </c>
      <c r="E38" s="165">
        <v>51328</v>
      </c>
      <c r="F38" s="165">
        <v>24912</v>
      </c>
      <c r="G38" s="165">
        <v>43482</v>
      </c>
      <c r="H38" s="165">
        <v>48094</v>
      </c>
      <c r="I38" s="166">
        <f>IFERROR(H38/G38-1,"-")</f>
        <v>0.10606687824847061</v>
      </c>
      <c r="J38" s="167">
        <f t="shared" si="18"/>
        <v>-6.3006546134663388E-2</v>
      </c>
      <c r="K38" s="165">
        <f t="shared" si="19"/>
        <v>4612</v>
      </c>
      <c r="L38" s="165">
        <f t="shared" si="20"/>
        <v>-3234</v>
      </c>
      <c r="M38" s="166">
        <f>H38/H$8</f>
        <v>1.0108702071995969E-2</v>
      </c>
    </row>
    <row r="39" spans="2:16" x14ac:dyDescent="0.25">
      <c r="B39" s="164" t="s">
        <v>101</v>
      </c>
      <c r="C39" s="165">
        <v>83344</v>
      </c>
      <c r="D39" s="165">
        <v>90288</v>
      </c>
      <c r="E39" s="165">
        <v>76491</v>
      </c>
      <c r="F39" s="165">
        <v>26848</v>
      </c>
      <c r="G39" s="165">
        <v>39986</v>
      </c>
      <c r="H39" s="165">
        <v>75857</v>
      </c>
      <c r="I39" s="166">
        <f>IFERROR(H39/G39-1,"-")</f>
        <v>0.89708898114340019</v>
      </c>
      <c r="J39" s="167">
        <f t="shared" si="18"/>
        <v>-8.2885568236785723E-3</v>
      </c>
      <c r="K39" s="165">
        <f t="shared" si="19"/>
        <v>35871</v>
      </c>
      <c r="L39" s="165">
        <f t="shared" si="20"/>
        <v>-634</v>
      </c>
      <c r="M39" s="166">
        <f>H39/H$8</f>
        <v>1.5944105565671357E-2</v>
      </c>
    </row>
    <row r="40" spans="2:16" x14ac:dyDescent="0.25">
      <c r="B40" s="159" t="s">
        <v>108</v>
      </c>
      <c r="C40" s="160">
        <v>1233806</v>
      </c>
      <c r="D40" s="160">
        <v>1190164</v>
      </c>
      <c r="E40" s="160">
        <v>1171592</v>
      </c>
      <c r="F40" s="160">
        <v>323585</v>
      </c>
      <c r="G40" s="160">
        <v>408790</v>
      </c>
      <c r="H40" s="160">
        <v>1119584</v>
      </c>
      <c r="I40" s="161">
        <f>IFERROR(H40/G40-1,"-")</f>
        <v>1.738775410357396</v>
      </c>
      <c r="J40" s="162">
        <f t="shared" si="18"/>
        <v>-4.4390880101605301E-2</v>
      </c>
      <c r="K40" s="160">
        <f t="shared" si="19"/>
        <v>710794</v>
      </c>
      <c r="L40" s="160">
        <f t="shared" si="20"/>
        <v>-52008</v>
      </c>
      <c r="M40" s="161">
        <f>H40/H$8</f>
        <v>0.23532126877725987</v>
      </c>
    </row>
    <row r="41" spans="2:16" x14ac:dyDescent="0.25">
      <c r="B41" s="164" t="s">
        <v>111</v>
      </c>
      <c r="C41" s="165">
        <v>638289</v>
      </c>
      <c r="D41" s="165">
        <v>614177</v>
      </c>
      <c r="E41" s="165">
        <v>640459</v>
      </c>
      <c r="F41" s="165">
        <v>146501</v>
      </c>
      <c r="G41" s="165">
        <v>142606</v>
      </c>
      <c r="H41" s="165">
        <v>581865</v>
      </c>
      <c r="I41" s="166">
        <f t="shared" ref="I41:I48" si="21">IFERROR(H41/G41-1,"-")</f>
        <v>3.0802280408958946</v>
      </c>
      <c r="J41" s="167">
        <f t="shared" si="18"/>
        <v>-9.1487511300489155E-2</v>
      </c>
      <c r="K41" s="165">
        <f t="shared" si="19"/>
        <v>439259</v>
      </c>
      <c r="L41" s="165">
        <f t="shared" si="20"/>
        <v>-58594</v>
      </c>
      <c r="M41" s="166">
        <f t="shared" ref="M41:M48" si="22">H41/H$8</f>
        <v>0.12230007757977991</v>
      </c>
    </row>
    <row r="42" spans="2:16" x14ac:dyDescent="0.25">
      <c r="B42" s="164" t="s">
        <v>114</v>
      </c>
      <c r="C42" s="165">
        <v>71452</v>
      </c>
      <c r="D42" s="165">
        <v>72717</v>
      </c>
      <c r="E42" s="165">
        <v>52401</v>
      </c>
      <c r="F42" s="165">
        <v>16159</v>
      </c>
      <c r="G42" s="165">
        <v>21846</v>
      </c>
      <c r="H42" s="165">
        <v>39072</v>
      </c>
      <c r="I42" s="166">
        <f t="shared" si="21"/>
        <v>0.78851963746223563</v>
      </c>
      <c r="J42" s="167">
        <f t="shared" si="18"/>
        <v>-0.2543653747065896</v>
      </c>
      <c r="K42" s="165">
        <f t="shared" si="19"/>
        <v>17226</v>
      </c>
      <c r="L42" s="165">
        <f t="shared" si="20"/>
        <v>-13329</v>
      </c>
      <c r="M42" s="166">
        <f t="shared" si="22"/>
        <v>8.2124008682377542E-3</v>
      </c>
    </row>
    <row r="43" spans="2:16" x14ac:dyDescent="0.25">
      <c r="B43" s="164" t="s">
        <v>117</v>
      </c>
      <c r="C43" s="165">
        <v>25406</v>
      </c>
      <c r="D43" s="165">
        <v>23684</v>
      </c>
      <c r="E43" s="165">
        <v>24405</v>
      </c>
      <c r="F43" s="165">
        <v>9702</v>
      </c>
      <c r="G43" s="165">
        <v>19919</v>
      </c>
      <c r="H43" s="165">
        <v>27268</v>
      </c>
      <c r="I43" s="166">
        <f t="shared" si="21"/>
        <v>0.36894422410763594</v>
      </c>
      <c r="J43" s="167">
        <f t="shared" si="18"/>
        <v>0.1173120262241345</v>
      </c>
      <c r="K43" s="165">
        <f t="shared" si="19"/>
        <v>7349</v>
      </c>
      <c r="L43" s="165">
        <f t="shared" si="20"/>
        <v>2863</v>
      </c>
      <c r="M43" s="166">
        <f t="shared" si="22"/>
        <v>5.7313612529460243E-3</v>
      </c>
    </row>
    <row r="44" spans="2:16" x14ac:dyDescent="0.25">
      <c r="B44" s="164" t="s">
        <v>124</v>
      </c>
      <c r="C44" s="165">
        <v>58452</v>
      </c>
      <c r="D44" s="165">
        <v>55932</v>
      </c>
      <c r="E44" s="165">
        <v>53890</v>
      </c>
      <c r="F44" s="165">
        <v>15410</v>
      </c>
      <c r="G44" s="165">
        <v>30677</v>
      </c>
      <c r="H44" s="165">
        <v>57015</v>
      </c>
      <c r="I44" s="166">
        <f t="shared" si="21"/>
        <v>0.85855852919125075</v>
      </c>
      <c r="J44" s="167">
        <f t="shared" si="18"/>
        <v>5.7988495082575531E-2</v>
      </c>
      <c r="K44" s="165">
        <f t="shared" si="19"/>
        <v>26338</v>
      </c>
      <c r="L44" s="165">
        <f t="shared" si="20"/>
        <v>3125</v>
      </c>
      <c r="M44" s="166">
        <f t="shared" si="22"/>
        <v>1.1983774454918498E-2</v>
      </c>
    </row>
    <row r="45" spans="2:16" x14ac:dyDescent="0.25">
      <c r="B45" s="164" t="s">
        <v>120</v>
      </c>
      <c r="C45" s="165">
        <v>47787</v>
      </c>
      <c r="D45" s="165">
        <v>41910</v>
      </c>
      <c r="E45" s="165">
        <v>41202</v>
      </c>
      <c r="F45" s="165">
        <v>15534</v>
      </c>
      <c r="G45" s="165">
        <v>22807</v>
      </c>
      <c r="H45" s="165">
        <v>38767</v>
      </c>
      <c r="I45" s="166">
        <f t="shared" si="21"/>
        <v>0.69978515368088745</v>
      </c>
      <c r="J45" s="167">
        <f t="shared" si="18"/>
        <v>-5.9099072860540725E-2</v>
      </c>
      <c r="K45" s="165">
        <f t="shared" si="19"/>
        <v>15960</v>
      </c>
      <c r="L45" s="165">
        <f t="shared" si="20"/>
        <v>-2435</v>
      </c>
      <c r="M45" s="166">
        <f t="shared" si="22"/>
        <v>8.1482940330408725E-3</v>
      </c>
    </row>
    <row r="46" spans="2:16" x14ac:dyDescent="0.25">
      <c r="B46" s="164" t="s">
        <v>129</v>
      </c>
      <c r="C46" s="165">
        <v>29997</v>
      </c>
      <c r="D46" s="165">
        <v>28055</v>
      </c>
      <c r="E46" s="165">
        <v>26919</v>
      </c>
      <c r="F46" s="165">
        <v>9750</v>
      </c>
      <c r="G46" s="165">
        <v>10533</v>
      </c>
      <c r="H46" s="165">
        <v>22457</v>
      </c>
      <c r="I46" s="166">
        <f t="shared" si="21"/>
        <v>1.1320611411753538</v>
      </c>
      <c r="J46" s="167">
        <f t="shared" si="18"/>
        <v>-0.16575652884579661</v>
      </c>
      <c r="K46" s="165">
        <f t="shared" si="19"/>
        <v>11924</v>
      </c>
      <c r="L46" s="165">
        <f t="shared" si="20"/>
        <v>-4462</v>
      </c>
      <c r="M46" s="166">
        <f t="shared" si="22"/>
        <v>4.7201547475945746E-3</v>
      </c>
    </row>
    <row r="47" spans="2:16" x14ac:dyDescent="0.25">
      <c r="B47" s="164" t="s">
        <v>132</v>
      </c>
      <c r="C47" s="165">
        <v>58682</v>
      </c>
      <c r="D47" s="165">
        <v>50198</v>
      </c>
      <c r="E47" s="165">
        <v>42509</v>
      </c>
      <c r="F47" s="165">
        <v>16737</v>
      </c>
      <c r="G47" s="165">
        <v>10472</v>
      </c>
      <c r="H47" s="165">
        <v>22560</v>
      </c>
      <c r="I47" s="166">
        <f t="shared" si="21"/>
        <v>1.1543162719633306</v>
      </c>
      <c r="J47" s="167">
        <f t="shared" si="18"/>
        <v>-0.46928885647745189</v>
      </c>
      <c r="K47" s="165">
        <f t="shared" si="19"/>
        <v>12088</v>
      </c>
      <c r="L47" s="165">
        <f t="shared" si="20"/>
        <v>-19949</v>
      </c>
      <c r="M47" s="166">
        <f t="shared" si="22"/>
        <v>4.7418039411200787E-3</v>
      </c>
    </row>
    <row r="48" spans="2:16" x14ac:dyDescent="0.25">
      <c r="B48" s="170" t="s">
        <v>146</v>
      </c>
      <c r="C48" s="171">
        <f t="shared" ref="C48:H48" si="23">C40-SUM(C41:C47)</f>
        <v>303741</v>
      </c>
      <c r="D48" s="171">
        <f t="shared" si="23"/>
        <v>303491</v>
      </c>
      <c r="E48" s="171">
        <f t="shared" si="23"/>
        <v>289807</v>
      </c>
      <c r="F48" s="171">
        <f t="shared" si="23"/>
        <v>93792</v>
      </c>
      <c r="G48" s="171">
        <f t="shared" si="23"/>
        <v>149930</v>
      </c>
      <c r="H48" s="171">
        <f t="shared" si="23"/>
        <v>330580</v>
      </c>
      <c r="I48" s="172">
        <f t="shared" si="21"/>
        <v>1.2048956179550459</v>
      </c>
      <c r="J48" s="173">
        <f t="shared" si="18"/>
        <v>0.14069018346692808</v>
      </c>
      <c r="K48" s="171">
        <f>H48-G48</f>
        <v>180650</v>
      </c>
      <c r="L48" s="171">
        <f t="shared" si="20"/>
        <v>40773</v>
      </c>
      <c r="M48" s="172">
        <f t="shared" si="22"/>
        <v>6.9483401899622155E-2</v>
      </c>
    </row>
    <row r="49" spans="2:16" x14ac:dyDescent="0.25">
      <c r="B49" s="155" t="s">
        <v>49</v>
      </c>
      <c r="C49" s="153"/>
      <c r="D49" s="153"/>
      <c r="E49" s="153"/>
      <c r="F49" s="153"/>
      <c r="G49" s="153"/>
      <c r="H49" s="154"/>
      <c r="I49" s="154"/>
      <c r="J49" s="154"/>
      <c r="K49" s="154"/>
      <c r="L49" s="153"/>
      <c r="M49" s="153"/>
      <c r="N49" s="127"/>
      <c r="O49" s="127"/>
      <c r="P49" s="127"/>
    </row>
    <row r="50" spans="2:16" x14ac:dyDescent="0.25">
      <c r="B50" s="156" t="s">
        <v>69</v>
      </c>
      <c r="C50" s="157">
        <v>54314</v>
      </c>
      <c r="D50" s="157">
        <v>47034</v>
      </c>
      <c r="E50" s="157">
        <v>45076</v>
      </c>
      <c r="F50" s="157">
        <v>12633</v>
      </c>
      <c r="G50" s="157">
        <v>20161</v>
      </c>
      <c r="H50" s="157">
        <v>37751</v>
      </c>
      <c r="I50" s="158">
        <f>IFERROR(H50/G50-1,"-")</f>
        <v>0.87247656366251669</v>
      </c>
      <c r="J50" s="158">
        <f>IFERROR(H50/E50-1,"-")</f>
        <v>-0.16250332771319553</v>
      </c>
      <c r="K50" s="157">
        <f>H50-G50</f>
        <v>17590</v>
      </c>
      <c r="L50" s="157">
        <f>H50-E50</f>
        <v>-7325</v>
      </c>
      <c r="M50" s="158">
        <f>H50/H$8</f>
        <v>7.9347447066145434E-3</v>
      </c>
      <c r="N50" s="106"/>
      <c r="O50" s="106"/>
      <c r="P50" s="106"/>
    </row>
    <row r="51" spans="2:16" x14ac:dyDescent="0.25">
      <c r="B51" s="159" t="s">
        <v>98</v>
      </c>
      <c r="C51" s="160">
        <v>11053</v>
      </c>
      <c r="D51" s="160">
        <v>11661</v>
      </c>
      <c r="E51" s="160">
        <v>10509</v>
      </c>
      <c r="F51" s="160">
        <v>2339</v>
      </c>
      <c r="G51" s="160">
        <v>4950</v>
      </c>
      <c r="H51" s="160">
        <v>6762</v>
      </c>
      <c r="I51" s="161">
        <f>IFERROR(H51/G51-1,"-")</f>
        <v>0.36606060606060598</v>
      </c>
      <c r="J51" s="162">
        <f t="shared" ref="J51:J62" si="24">IFERROR(H51/E51-1,"-")</f>
        <v>-0.35655152726234651</v>
      </c>
      <c r="K51" s="160">
        <f t="shared" ref="K51:K61" si="25">H51-G51</f>
        <v>1812</v>
      </c>
      <c r="L51" s="160">
        <f t="shared" ref="L51:L62" si="26">H51-E51</f>
        <v>-3747</v>
      </c>
      <c r="M51" s="161">
        <f>H51/H$8</f>
        <v>1.4212800642665769E-3</v>
      </c>
    </row>
    <row r="52" spans="2:16" x14ac:dyDescent="0.25">
      <c r="B52" s="164" t="s">
        <v>104</v>
      </c>
      <c r="C52" s="165">
        <v>7179</v>
      </c>
      <c r="D52" s="165">
        <v>7273</v>
      </c>
      <c r="E52" s="165">
        <v>5944</v>
      </c>
      <c r="F52" s="165">
        <v>1658</v>
      </c>
      <c r="G52" s="165">
        <v>2415</v>
      </c>
      <c r="H52" s="165">
        <v>3515</v>
      </c>
      <c r="I52" s="166">
        <f>IFERROR(H52/G52-1,"-")</f>
        <v>0.45548654244306408</v>
      </c>
      <c r="J52" s="167">
        <f t="shared" si="24"/>
        <v>-0.40864737550471064</v>
      </c>
      <c r="K52" s="165">
        <f t="shared" si="25"/>
        <v>1100</v>
      </c>
      <c r="L52" s="165">
        <f t="shared" si="26"/>
        <v>-2429</v>
      </c>
      <c r="M52" s="166">
        <f>H52/H$8</f>
        <v>7.3880500235093426E-4</v>
      </c>
    </row>
    <row r="53" spans="2:16" x14ac:dyDescent="0.25">
      <c r="B53" s="164" t="s">
        <v>101</v>
      </c>
      <c r="C53" s="165">
        <v>3874</v>
      </c>
      <c r="D53" s="165">
        <v>4388</v>
      </c>
      <c r="E53" s="165">
        <v>4565</v>
      </c>
      <c r="F53" s="165">
        <v>681</v>
      </c>
      <c r="G53" s="165">
        <v>2535</v>
      </c>
      <c r="H53" s="165">
        <v>3247</v>
      </c>
      <c r="I53" s="166">
        <f>IFERROR(H53/G53-1,"-")</f>
        <v>0.28086785009861925</v>
      </c>
      <c r="J53" s="167">
        <f t="shared" si="24"/>
        <v>-0.28871851040525742</v>
      </c>
      <c r="K53" s="165">
        <f t="shared" si="25"/>
        <v>712</v>
      </c>
      <c r="L53" s="165">
        <f t="shared" si="26"/>
        <v>-1318</v>
      </c>
      <c r="M53" s="166">
        <f>H53/H$8</f>
        <v>6.8247506191564252E-4</v>
      </c>
    </row>
    <row r="54" spans="2:16" x14ac:dyDescent="0.25">
      <c r="B54" s="159" t="s">
        <v>108</v>
      </c>
      <c r="C54" s="160">
        <v>43261</v>
      </c>
      <c r="D54" s="160">
        <v>35373</v>
      </c>
      <c r="E54" s="160">
        <v>34567</v>
      </c>
      <c r="F54" s="160">
        <v>10294</v>
      </c>
      <c r="G54" s="160">
        <v>15211</v>
      </c>
      <c r="H54" s="160">
        <v>30989</v>
      </c>
      <c r="I54" s="161">
        <f>IFERROR(H54/G54-1,"-")</f>
        <v>1.0372756557754257</v>
      </c>
      <c r="J54" s="162">
        <f t="shared" si="24"/>
        <v>-0.10350912720224492</v>
      </c>
      <c r="K54" s="160">
        <f t="shared" si="25"/>
        <v>15778</v>
      </c>
      <c r="L54" s="160">
        <f t="shared" si="26"/>
        <v>-3578</v>
      </c>
      <c r="M54" s="161">
        <f>H54/H$8</f>
        <v>6.5134646423479665E-3</v>
      </c>
    </row>
    <row r="55" spans="2:16" x14ac:dyDescent="0.25">
      <c r="B55" s="164" t="s">
        <v>111</v>
      </c>
      <c r="C55" s="165">
        <v>12146</v>
      </c>
      <c r="D55" s="165">
        <v>10066</v>
      </c>
      <c r="E55" s="165">
        <v>10275</v>
      </c>
      <c r="F55" s="165">
        <v>3060</v>
      </c>
      <c r="G55" s="165">
        <v>3030</v>
      </c>
      <c r="H55" s="165">
        <v>10352</v>
      </c>
      <c r="I55" s="166">
        <f t="shared" ref="I55:I62" si="27">IFERROR(H55/G55-1,"-")</f>
        <v>2.4165016501650167</v>
      </c>
      <c r="J55" s="167">
        <f t="shared" si="24"/>
        <v>7.4939172749390881E-3</v>
      </c>
      <c r="K55" s="165">
        <f t="shared" si="25"/>
        <v>7322</v>
      </c>
      <c r="L55" s="165">
        <f t="shared" si="26"/>
        <v>77</v>
      </c>
      <c r="M55" s="166">
        <f t="shared" ref="M55:M62" si="28">H55/H$8</f>
        <v>2.1758490424855963E-3</v>
      </c>
    </row>
    <row r="56" spans="2:16" x14ac:dyDescent="0.25">
      <c r="B56" s="164" t="s">
        <v>114</v>
      </c>
      <c r="C56" s="165">
        <v>15370</v>
      </c>
      <c r="D56" s="165">
        <v>10860</v>
      </c>
      <c r="E56" s="165">
        <v>9881</v>
      </c>
      <c r="F56" s="165">
        <v>2874</v>
      </c>
      <c r="G56" s="165">
        <v>5150</v>
      </c>
      <c r="H56" s="165">
        <v>6811</v>
      </c>
      <c r="I56" s="166">
        <f t="shared" si="27"/>
        <v>0.32252427184466015</v>
      </c>
      <c r="J56" s="167">
        <f t="shared" si="24"/>
        <v>-0.31069729784434774</v>
      </c>
      <c r="K56" s="165">
        <f t="shared" si="25"/>
        <v>1661</v>
      </c>
      <c r="L56" s="165">
        <f t="shared" si="26"/>
        <v>-3070</v>
      </c>
      <c r="M56" s="166">
        <f t="shared" si="28"/>
        <v>1.4315791951670593E-3</v>
      </c>
    </row>
    <row r="57" spans="2:16" x14ac:dyDescent="0.25">
      <c r="B57" s="164" t="s">
        <v>117</v>
      </c>
      <c r="C57" s="165">
        <v>2548</v>
      </c>
      <c r="D57" s="165">
        <v>2116</v>
      </c>
      <c r="E57" s="165">
        <v>2186</v>
      </c>
      <c r="F57" s="165">
        <v>544</v>
      </c>
      <c r="G57" s="165">
        <v>1642</v>
      </c>
      <c r="H57" s="165">
        <v>2746</v>
      </c>
      <c r="I57" s="166">
        <f t="shared" si="27"/>
        <v>0.67235079171741785</v>
      </c>
      <c r="J57" s="167">
        <f t="shared" si="24"/>
        <v>0.25617566331198538</v>
      </c>
      <c r="K57" s="165">
        <f t="shared" si="25"/>
        <v>1104</v>
      </c>
      <c r="L57" s="165">
        <f t="shared" si="26"/>
        <v>560</v>
      </c>
      <c r="M57" s="166">
        <f t="shared" si="28"/>
        <v>5.7717170311683225E-4</v>
      </c>
    </row>
    <row r="58" spans="2:16" x14ac:dyDescent="0.25">
      <c r="B58" s="164" t="s">
        <v>124</v>
      </c>
      <c r="C58" s="165">
        <v>738</v>
      </c>
      <c r="D58" s="165">
        <v>663</v>
      </c>
      <c r="E58" s="165">
        <v>731</v>
      </c>
      <c r="F58" s="165">
        <v>284</v>
      </c>
      <c r="G58" s="165">
        <v>377</v>
      </c>
      <c r="H58" s="165">
        <v>868</v>
      </c>
      <c r="I58" s="166">
        <f t="shared" si="27"/>
        <v>1.3023872679045092</v>
      </c>
      <c r="J58" s="167">
        <f t="shared" si="24"/>
        <v>0.18741450068399446</v>
      </c>
      <c r="K58" s="165">
        <f t="shared" si="25"/>
        <v>491</v>
      </c>
      <c r="L58" s="165">
        <f t="shared" si="26"/>
        <v>137</v>
      </c>
      <c r="M58" s="166">
        <f t="shared" si="28"/>
        <v>1.8244174737997468E-4</v>
      </c>
    </row>
    <row r="59" spans="2:16" x14ac:dyDescent="0.25">
      <c r="B59" s="164" t="s">
        <v>120</v>
      </c>
      <c r="C59" s="165">
        <v>740</v>
      </c>
      <c r="D59" s="165">
        <v>617</v>
      </c>
      <c r="E59" s="165">
        <v>686</v>
      </c>
      <c r="F59" s="165">
        <v>229</v>
      </c>
      <c r="G59" s="165">
        <v>476</v>
      </c>
      <c r="H59" s="165">
        <v>657</v>
      </c>
      <c r="I59" s="166">
        <f t="shared" si="27"/>
        <v>0.38025210084033612</v>
      </c>
      <c r="J59" s="167">
        <f t="shared" si="24"/>
        <v>-4.2274052478134094E-2</v>
      </c>
      <c r="K59" s="165">
        <f t="shared" si="25"/>
        <v>181</v>
      </c>
      <c r="L59" s="165">
        <f t="shared" si="26"/>
        <v>-29</v>
      </c>
      <c r="M59" s="166">
        <f t="shared" si="28"/>
        <v>1.3809242860442783E-4</v>
      </c>
    </row>
    <row r="60" spans="2:16" x14ac:dyDescent="0.25">
      <c r="B60" s="164" t="s">
        <v>129</v>
      </c>
      <c r="C60" s="165">
        <v>407</v>
      </c>
      <c r="D60" s="165">
        <v>436</v>
      </c>
      <c r="E60" s="165">
        <v>281</v>
      </c>
      <c r="F60" s="165">
        <v>136</v>
      </c>
      <c r="G60" s="165">
        <v>98</v>
      </c>
      <c r="H60" s="165">
        <v>136</v>
      </c>
      <c r="I60" s="166">
        <f t="shared" si="27"/>
        <v>0.38775510204081631</v>
      </c>
      <c r="J60" s="167">
        <f t="shared" si="24"/>
        <v>-0.51601423487544484</v>
      </c>
      <c r="K60" s="165">
        <f t="shared" si="25"/>
        <v>38</v>
      </c>
      <c r="L60" s="165">
        <f t="shared" si="26"/>
        <v>-145</v>
      </c>
      <c r="M60" s="166">
        <f t="shared" si="28"/>
        <v>2.8585342907461467E-5</v>
      </c>
    </row>
    <row r="61" spans="2:16" x14ac:dyDescent="0.25">
      <c r="B61" s="164" t="s">
        <v>132</v>
      </c>
      <c r="C61" s="165">
        <v>810</v>
      </c>
      <c r="D61" s="165">
        <v>568</v>
      </c>
      <c r="E61" s="165">
        <v>591</v>
      </c>
      <c r="F61" s="165">
        <v>217</v>
      </c>
      <c r="G61" s="165">
        <v>91</v>
      </c>
      <c r="H61" s="165">
        <v>153</v>
      </c>
      <c r="I61" s="166">
        <f t="shared" si="27"/>
        <v>0.68131868131868134</v>
      </c>
      <c r="J61" s="167">
        <f t="shared" si="24"/>
        <v>-0.74111675126903553</v>
      </c>
      <c r="K61" s="165">
        <f t="shared" si="25"/>
        <v>62</v>
      </c>
      <c r="L61" s="165">
        <f t="shared" si="26"/>
        <v>-438</v>
      </c>
      <c r="M61" s="166">
        <f t="shared" si="28"/>
        <v>3.2158510770894153E-5</v>
      </c>
    </row>
    <row r="62" spans="2:16" x14ac:dyDescent="0.25">
      <c r="B62" s="170" t="s">
        <v>146</v>
      </c>
      <c r="C62" s="171">
        <f t="shared" ref="C62:H62" si="29">C54-SUM(C55:C61)</f>
        <v>10502</v>
      </c>
      <c r="D62" s="171">
        <f t="shared" si="29"/>
        <v>10047</v>
      </c>
      <c r="E62" s="171">
        <f t="shared" si="29"/>
        <v>9936</v>
      </c>
      <c r="F62" s="171">
        <f t="shared" si="29"/>
        <v>2950</v>
      </c>
      <c r="G62" s="171">
        <f t="shared" si="29"/>
        <v>4347</v>
      </c>
      <c r="H62" s="171">
        <f t="shared" si="29"/>
        <v>9266</v>
      </c>
      <c r="I62" s="172">
        <f t="shared" si="27"/>
        <v>1.1315850011502184</v>
      </c>
      <c r="J62" s="173">
        <f t="shared" si="24"/>
        <v>-6.7431561996779354E-2</v>
      </c>
      <c r="K62" s="171">
        <f>H62-G62</f>
        <v>4919</v>
      </c>
      <c r="L62" s="171">
        <f t="shared" si="26"/>
        <v>-670</v>
      </c>
      <c r="M62" s="172">
        <f t="shared" si="28"/>
        <v>1.9475866719157204E-3</v>
      </c>
    </row>
    <row r="63" spans="2:16" x14ac:dyDescent="0.25">
      <c r="B63" s="155" t="s">
        <v>50</v>
      </c>
      <c r="C63" s="153"/>
      <c r="D63" s="153"/>
      <c r="E63" s="153"/>
      <c r="F63" s="153"/>
      <c r="G63" s="153"/>
      <c r="H63" s="154"/>
      <c r="I63" s="154"/>
      <c r="J63" s="154"/>
      <c r="K63" s="154"/>
      <c r="L63" s="153"/>
      <c r="M63" s="153"/>
      <c r="N63" s="127"/>
      <c r="O63" s="127"/>
      <c r="P63" s="127"/>
    </row>
    <row r="64" spans="2:16" x14ac:dyDescent="0.25">
      <c r="B64" s="156" t="s">
        <v>69</v>
      </c>
      <c r="C64" s="157">
        <v>138498</v>
      </c>
      <c r="D64" s="157">
        <v>136881</v>
      </c>
      <c r="E64" s="157">
        <v>137126</v>
      </c>
      <c r="F64" s="157">
        <v>55313</v>
      </c>
      <c r="G64" s="157">
        <v>70304</v>
      </c>
      <c r="H64" s="157">
        <v>161080</v>
      </c>
      <c r="I64" s="158">
        <f>IFERROR(H64/G64-1,"-")</f>
        <v>1.2911925352753757</v>
      </c>
      <c r="J64" s="158">
        <f>IFERROR(H64/E64-1,"-")</f>
        <v>0.17468605516094682</v>
      </c>
      <c r="K64" s="157">
        <f>H64-G64</f>
        <v>90776</v>
      </c>
      <c r="L64" s="157">
        <f>H64-E64</f>
        <v>23954</v>
      </c>
      <c r="M64" s="158">
        <f>H64/H$8</f>
        <v>3.3856816437749217E-2</v>
      </c>
      <c r="N64" s="106"/>
      <c r="O64" s="106"/>
      <c r="P64" s="106"/>
    </row>
    <row r="65" spans="2:16" x14ac:dyDescent="0.25">
      <c r="B65" s="159" t="s">
        <v>98</v>
      </c>
      <c r="C65" s="160">
        <v>24461</v>
      </c>
      <c r="D65" s="160">
        <v>35089</v>
      </c>
      <c r="E65" s="160">
        <v>41904</v>
      </c>
      <c r="F65" s="160">
        <v>24273</v>
      </c>
      <c r="G65" s="160">
        <v>26311</v>
      </c>
      <c r="H65" s="160">
        <v>32375</v>
      </c>
      <c r="I65" s="161">
        <f>IFERROR(H65/G65-1,"-")</f>
        <v>0.23047394625821904</v>
      </c>
      <c r="J65" s="162">
        <f t="shared" ref="J65:J76" si="30">IFERROR(H65/E65-1,"-")</f>
        <v>-0.22740072546773582</v>
      </c>
      <c r="K65" s="160">
        <f t="shared" ref="K65:K75" si="31">H65-G65</f>
        <v>6064</v>
      </c>
      <c r="L65" s="160">
        <f t="shared" ref="L65:L76" si="32">H65-E65</f>
        <v>-9529</v>
      </c>
      <c r="M65" s="161">
        <f>H65/H$8</f>
        <v>6.8047829163901839E-3</v>
      </c>
    </row>
    <row r="66" spans="2:16" x14ac:dyDescent="0.25">
      <c r="B66" s="164" t="s">
        <v>104</v>
      </c>
      <c r="C66" s="165">
        <v>13060</v>
      </c>
      <c r="D66" s="165">
        <v>19683</v>
      </c>
      <c r="E66" s="165">
        <v>22752</v>
      </c>
      <c r="F66" s="165">
        <v>8930</v>
      </c>
      <c r="G66" s="165">
        <v>21567</v>
      </c>
      <c r="H66" s="165">
        <v>23338</v>
      </c>
      <c r="I66" s="166">
        <f>IFERROR(H66/G66-1,"-")</f>
        <v>8.2116196040246781E-2</v>
      </c>
      <c r="J66" s="167">
        <f t="shared" si="30"/>
        <v>2.5755977496483728E-2</v>
      </c>
      <c r="K66" s="165">
        <f t="shared" si="31"/>
        <v>1771</v>
      </c>
      <c r="L66" s="165">
        <f t="shared" si="32"/>
        <v>586</v>
      </c>
      <c r="M66" s="166">
        <f>H66/H$8</f>
        <v>4.9053289174583511E-3</v>
      </c>
    </row>
    <row r="67" spans="2:16" x14ac:dyDescent="0.25">
      <c r="B67" s="164" t="s">
        <v>101</v>
      </c>
      <c r="C67" s="165">
        <v>11401</v>
      </c>
      <c r="D67" s="165">
        <v>15406</v>
      </c>
      <c r="E67" s="165">
        <v>19152</v>
      </c>
      <c r="F67" s="165">
        <v>15343</v>
      </c>
      <c r="G67" s="165">
        <v>4744</v>
      </c>
      <c r="H67" s="165">
        <v>9037</v>
      </c>
      <c r="I67" s="166">
        <f>IFERROR(H67/G67-1,"-")</f>
        <v>0.9049325463743676</v>
      </c>
      <c r="J67" s="167">
        <f t="shared" si="30"/>
        <v>-0.52814327485380119</v>
      </c>
      <c r="K67" s="165">
        <f t="shared" si="31"/>
        <v>4293</v>
      </c>
      <c r="L67" s="165">
        <f t="shared" si="32"/>
        <v>-10115</v>
      </c>
      <c r="M67" s="166">
        <f>H67/H$8</f>
        <v>1.899453998931833E-3</v>
      </c>
    </row>
    <row r="68" spans="2:16" x14ac:dyDescent="0.25">
      <c r="B68" s="159" t="s">
        <v>108</v>
      </c>
      <c r="C68" s="160">
        <v>114037</v>
      </c>
      <c r="D68" s="160">
        <v>101792</v>
      </c>
      <c r="E68" s="160">
        <v>95222</v>
      </c>
      <c r="F68" s="160">
        <v>31040</v>
      </c>
      <c r="G68" s="160">
        <v>43993</v>
      </c>
      <c r="H68" s="160">
        <v>128705</v>
      </c>
      <c r="I68" s="161">
        <f>IFERROR(H68/G68-1,"-")</f>
        <v>1.9255790693974042</v>
      </c>
      <c r="J68" s="162">
        <f t="shared" si="30"/>
        <v>0.35163092562643095</v>
      </c>
      <c r="K68" s="160">
        <f t="shared" si="31"/>
        <v>84712</v>
      </c>
      <c r="L68" s="160">
        <f t="shared" si="32"/>
        <v>33483</v>
      </c>
      <c r="M68" s="161">
        <f>H68/H$8</f>
        <v>2.7052033521359032E-2</v>
      </c>
    </row>
    <row r="69" spans="2:16" x14ac:dyDescent="0.25">
      <c r="B69" s="164" t="s">
        <v>111</v>
      </c>
      <c r="C69" s="165">
        <v>53534</v>
      </c>
      <c r="D69" s="165">
        <v>46378</v>
      </c>
      <c r="E69" s="165">
        <v>41026</v>
      </c>
      <c r="F69" s="165">
        <v>13899</v>
      </c>
      <c r="G69" s="165">
        <v>12264</v>
      </c>
      <c r="H69" s="165">
        <v>56081</v>
      </c>
      <c r="I69" s="166">
        <f t="shared" ref="I69:I76" si="33">IFERROR(H69/G69-1,"-")</f>
        <v>3.5728147423352903</v>
      </c>
      <c r="J69" s="167">
        <f t="shared" si="30"/>
        <v>0.36696241407887675</v>
      </c>
      <c r="K69" s="165">
        <f t="shared" si="31"/>
        <v>43817</v>
      </c>
      <c r="L69" s="165">
        <f t="shared" si="32"/>
        <v>15055</v>
      </c>
      <c r="M69" s="166">
        <f t="shared" ref="M69:M76" si="34">H69/H$8</f>
        <v>1.1787460408774608E-2</v>
      </c>
    </row>
    <row r="70" spans="2:16" x14ac:dyDescent="0.25">
      <c r="B70" s="164" t="s">
        <v>114</v>
      </c>
      <c r="C70" s="165">
        <v>16482</v>
      </c>
      <c r="D70" s="165">
        <v>13950</v>
      </c>
      <c r="E70" s="165">
        <v>11534</v>
      </c>
      <c r="F70" s="165">
        <v>3374</v>
      </c>
      <c r="G70" s="165">
        <v>3586</v>
      </c>
      <c r="H70" s="165">
        <v>7748</v>
      </c>
      <c r="I70" s="166">
        <f t="shared" si="33"/>
        <v>1.1606246514221974</v>
      </c>
      <c r="J70" s="167">
        <f t="shared" si="30"/>
        <v>-0.3282469221432287</v>
      </c>
      <c r="K70" s="165">
        <f t="shared" si="31"/>
        <v>4162</v>
      </c>
      <c r="L70" s="165">
        <f t="shared" si="32"/>
        <v>-3786</v>
      </c>
      <c r="M70" s="166">
        <f t="shared" si="34"/>
        <v>1.6285238003456725E-3</v>
      </c>
    </row>
    <row r="71" spans="2:16" x14ac:dyDescent="0.25">
      <c r="B71" s="164" t="s">
        <v>117</v>
      </c>
      <c r="C71" s="165">
        <v>5784</v>
      </c>
      <c r="D71" s="165">
        <v>6528</v>
      </c>
      <c r="E71" s="165">
        <v>10880</v>
      </c>
      <c r="F71" s="165">
        <v>3449</v>
      </c>
      <c r="G71" s="165">
        <v>6294</v>
      </c>
      <c r="H71" s="165">
        <v>18047</v>
      </c>
      <c r="I71" s="166">
        <f t="shared" si="33"/>
        <v>1.867333968859231</v>
      </c>
      <c r="J71" s="167">
        <f t="shared" si="30"/>
        <v>0.65873161764705879</v>
      </c>
      <c r="K71" s="165">
        <f t="shared" si="31"/>
        <v>11753</v>
      </c>
      <c r="L71" s="165">
        <f t="shared" si="32"/>
        <v>7167</v>
      </c>
      <c r="M71" s="166">
        <f t="shared" si="34"/>
        <v>3.7932329665511552E-3</v>
      </c>
    </row>
    <row r="72" spans="2:16" x14ac:dyDescent="0.25">
      <c r="B72" s="164" t="s">
        <v>124</v>
      </c>
      <c r="C72" s="165">
        <v>2356</v>
      </c>
      <c r="D72" s="165">
        <v>2344</v>
      </c>
      <c r="E72" s="165">
        <v>1784</v>
      </c>
      <c r="F72" s="165">
        <v>536</v>
      </c>
      <c r="G72" s="165">
        <v>3888</v>
      </c>
      <c r="H72" s="165">
        <v>3396</v>
      </c>
      <c r="I72" s="166">
        <f t="shared" si="33"/>
        <v>-0.12654320987654322</v>
      </c>
      <c r="J72" s="167">
        <f t="shared" si="30"/>
        <v>0.9035874439461884</v>
      </c>
      <c r="K72" s="165">
        <f t="shared" si="31"/>
        <v>-492</v>
      </c>
      <c r="L72" s="165">
        <f t="shared" si="32"/>
        <v>1612</v>
      </c>
      <c r="M72" s="166">
        <f t="shared" si="34"/>
        <v>7.1379282730690548E-4</v>
      </c>
    </row>
    <row r="73" spans="2:16" x14ac:dyDescent="0.25">
      <c r="B73" s="164" t="s">
        <v>120</v>
      </c>
      <c r="C73" s="165">
        <v>3246</v>
      </c>
      <c r="D73" s="165">
        <v>2944</v>
      </c>
      <c r="E73" s="165">
        <v>2469</v>
      </c>
      <c r="F73" s="165">
        <v>1278</v>
      </c>
      <c r="G73" s="165">
        <v>1635</v>
      </c>
      <c r="H73" s="165">
        <v>3248</v>
      </c>
      <c r="I73" s="166">
        <f t="shared" si="33"/>
        <v>0.98654434250764522</v>
      </c>
      <c r="J73" s="167">
        <f t="shared" si="30"/>
        <v>0.31551235317942483</v>
      </c>
      <c r="K73" s="165">
        <f t="shared" si="31"/>
        <v>1613</v>
      </c>
      <c r="L73" s="165">
        <f t="shared" si="32"/>
        <v>779</v>
      </c>
      <c r="M73" s="166">
        <f t="shared" si="34"/>
        <v>6.826852482605504E-4</v>
      </c>
    </row>
    <row r="74" spans="2:16" x14ac:dyDescent="0.25">
      <c r="B74" s="164" t="s">
        <v>129</v>
      </c>
      <c r="C74" s="165">
        <v>1637</v>
      </c>
      <c r="D74" s="165">
        <v>1326</v>
      </c>
      <c r="E74" s="165">
        <v>2202</v>
      </c>
      <c r="F74" s="165">
        <v>686</v>
      </c>
      <c r="G74" s="165">
        <v>1848</v>
      </c>
      <c r="H74" s="165">
        <v>2875</v>
      </c>
      <c r="I74" s="166">
        <f t="shared" si="33"/>
        <v>0.55573593073593064</v>
      </c>
      <c r="J74" s="167">
        <f t="shared" si="30"/>
        <v>0.30563124432334243</v>
      </c>
      <c r="K74" s="165">
        <f t="shared" si="31"/>
        <v>1027</v>
      </c>
      <c r="L74" s="165">
        <f t="shared" si="32"/>
        <v>673</v>
      </c>
      <c r="M74" s="166">
        <f t="shared" si="34"/>
        <v>6.0428574160993913E-4</v>
      </c>
    </row>
    <row r="75" spans="2:16" x14ac:dyDescent="0.25">
      <c r="B75" s="164" t="s">
        <v>132</v>
      </c>
      <c r="C75" s="165">
        <v>2707</v>
      </c>
      <c r="D75" s="165">
        <v>2597</v>
      </c>
      <c r="E75" s="165">
        <v>2302</v>
      </c>
      <c r="F75" s="165">
        <v>932</v>
      </c>
      <c r="G75" s="165">
        <v>363</v>
      </c>
      <c r="H75" s="165">
        <v>967</v>
      </c>
      <c r="I75" s="166">
        <f t="shared" si="33"/>
        <v>1.6639118457300275</v>
      </c>
      <c r="J75" s="167">
        <f t="shared" si="30"/>
        <v>-0.57993049522154649</v>
      </c>
      <c r="K75" s="165">
        <f t="shared" si="31"/>
        <v>604</v>
      </c>
      <c r="L75" s="165">
        <f t="shared" si="32"/>
        <v>-1335</v>
      </c>
      <c r="M75" s="166">
        <f t="shared" si="34"/>
        <v>2.0325019552584734E-4</v>
      </c>
    </row>
    <row r="76" spans="2:16" x14ac:dyDescent="0.25">
      <c r="B76" s="170" t="s">
        <v>146</v>
      </c>
      <c r="C76" s="171">
        <f t="shared" ref="C76:H76" si="35">C68-SUM(C69:C75)</f>
        <v>28291</v>
      </c>
      <c r="D76" s="171">
        <f t="shared" si="35"/>
        <v>25725</v>
      </c>
      <c r="E76" s="171">
        <f t="shared" si="35"/>
        <v>23025</v>
      </c>
      <c r="F76" s="171">
        <f t="shared" si="35"/>
        <v>6886</v>
      </c>
      <c r="G76" s="171">
        <f t="shared" si="35"/>
        <v>14115</v>
      </c>
      <c r="H76" s="171">
        <f t="shared" si="35"/>
        <v>36343</v>
      </c>
      <c r="I76" s="172">
        <f t="shared" si="33"/>
        <v>1.5747786043216436</v>
      </c>
      <c r="J76" s="173">
        <f t="shared" si="30"/>
        <v>0.57841476655808899</v>
      </c>
      <c r="K76" s="171">
        <f>H76-G76</f>
        <v>22228</v>
      </c>
      <c r="L76" s="171">
        <f t="shared" si="32"/>
        <v>13318</v>
      </c>
      <c r="M76" s="172">
        <f t="shared" si="34"/>
        <v>7.6388023329843537E-3</v>
      </c>
    </row>
    <row r="77" spans="2:16" x14ac:dyDescent="0.25">
      <c r="B77" s="155" t="s">
        <v>51</v>
      </c>
      <c r="C77" s="153"/>
      <c r="D77" s="153"/>
      <c r="E77" s="153"/>
      <c r="F77" s="153"/>
      <c r="G77" s="153"/>
      <c r="H77" s="154"/>
      <c r="I77" s="154"/>
      <c r="J77" s="154"/>
      <c r="K77" s="154"/>
      <c r="L77" s="153"/>
      <c r="M77" s="153"/>
      <c r="N77" s="127"/>
      <c r="O77" s="127"/>
      <c r="P77" s="127"/>
    </row>
    <row r="78" spans="2:16" x14ac:dyDescent="0.25">
      <c r="B78" s="156" t="s">
        <v>69</v>
      </c>
      <c r="C78" s="157">
        <v>816827</v>
      </c>
      <c r="D78" s="157">
        <v>816835</v>
      </c>
      <c r="E78" s="157">
        <v>791721</v>
      </c>
      <c r="F78" s="157">
        <v>225835</v>
      </c>
      <c r="G78" s="157">
        <v>354204</v>
      </c>
      <c r="H78" s="157">
        <v>710225</v>
      </c>
      <c r="I78" s="158">
        <f>IFERROR(H78/G78-1,"-")</f>
        <v>1.0051298121986201</v>
      </c>
      <c r="J78" s="158">
        <f>IFERROR(H78/E78-1,"-")</f>
        <v>-0.10293525118065583</v>
      </c>
      <c r="K78" s="157">
        <f>H78-G78</f>
        <v>356021</v>
      </c>
      <c r="L78" s="157">
        <f>H78-E78</f>
        <v>-81496</v>
      </c>
      <c r="M78" s="158">
        <f>H78/H$8</f>
        <v>0.14927959681214575</v>
      </c>
      <c r="N78" s="106"/>
      <c r="O78" s="106"/>
      <c r="P78" s="106"/>
    </row>
    <row r="79" spans="2:16" x14ac:dyDescent="0.25">
      <c r="B79" s="159" t="s">
        <v>98</v>
      </c>
      <c r="C79" s="160">
        <v>329344</v>
      </c>
      <c r="D79" s="160">
        <v>356304</v>
      </c>
      <c r="E79" s="160">
        <v>356283</v>
      </c>
      <c r="F79" s="160">
        <v>103133</v>
      </c>
      <c r="G79" s="160">
        <v>181693</v>
      </c>
      <c r="H79" s="160">
        <v>342343</v>
      </c>
      <c r="I79" s="161">
        <f>IFERROR(H79/G79-1,"-")</f>
        <v>0.8841837605191174</v>
      </c>
      <c r="J79" s="162">
        <f t="shared" ref="J79:J90" si="36">IFERROR(H79/E79-1,"-")</f>
        <v>-3.912620023969704E-2</v>
      </c>
      <c r="K79" s="160">
        <f t="shared" ref="K79:K89" si="37">H79-G79</f>
        <v>160650</v>
      </c>
      <c r="L79" s="160">
        <f t="shared" ref="L79:L90" si="38">H79-E79</f>
        <v>-13940</v>
      </c>
      <c r="M79" s="161">
        <f>H79/H$8</f>
        <v>7.1955823874772659E-2</v>
      </c>
    </row>
    <row r="80" spans="2:16" x14ac:dyDescent="0.25">
      <c r="B80" s="164" t="s">
        <v>104</v>
      </c>
      <c r="C80" s="165">
        <v>87379</v>
      </c>
      <c r="D80" s="165">
        <v>89648</v>
      </c>
      <c r="E80" s="165">
        <v>72064</v>
      </c>
      <c r="F80" s="165">
        <v>28320</v>
      </c>
      <c r="G80" s="165">
        <v>66989</v>
      </c>
      <c r="H80" s="165">
        <v>97391</v>
      </c>
      <c r="I80" s="166">
        <f>IFERROR(H80/G80-1,"-")</f>
        <v>0.45383570436937415</v>
      </c>
      <c r="J80" s="167">
        <f t="shared" si="36"/>
        <v>0.35145148756660749</v>
      </c>
      <c r="K80" s="165">
        <f t="shared" si="37"/>
        <v>30402</v>
      </c>
      <c r="L80" s="165">
        <f t="shared" si="38"/>
        <v>25327</v>
      </c>
      <c r="M80" s="166">
        <f>H80/H$8</f>
        <v>2.047025831691603E-2</v>
      </c>
    </row>
    <row r="81" spans="2:16" x14ac:dyDescent="0.25">
      <c r="B81" s="164" t="s">
        <v>101</v>
      </c>
      <c r="C81" s="165">
        <v>241965</v>
      </c>
      <c r="D81" s="165">
        <v>266656</v>
      </c>
      <c r="E81" s="165">
        <v>284219</v>
      </c>
      <c r="F81" s="165">
        <v>74813</v>
      </c>
      <c r="G81" s="165">
        <v>114704</v>
      </c>
      <c r="H81" s="165">
        <v>244952</v>
      </c>
      <c r="I81" s="166">
        <f>IFERROR(H81/G81-1,"-")</f>
        <v>1.1355140186915889</v>
      </c>
      <c r="J81" s="167">
        <f t="shared" si="36"/>
        <v>-0.13815754752497189</v>
      </c>
      <c r="K81" s="165">
        <f t="shared" si="37"/>
        <v>130248</v>
      </c>
      <c r="L81" s="165">
        <f t="shared" si="38"/>
        <v>-39267</v>
      </c>
      <c r="M81" s="166">
        <f>H81/H$8</f>
        <v>5.1485565557856626E-2</v>
      </c>
    </row>
    <row r="82" spans="2:16" x14ac:dyDescent="0.25">
      <c r="B82" s="159" t="s">
        <v>108</v>
      </c>
      <c r="C82" s="160">
        <v>487483</v>
      </c>
      <c r="D82" s="160">
        <v>460531</v>
      </c>
      <c r="E82" s="160">
        <v>435438</v>
      </c>
      <c r="F82" s="160">
        <v>122702</v>
      </c>
      <c r="G82" s="160">
        <v>172511</v>
      </c>
      <c r="H82" s="160">
        <v>367882</v>
      </c>
      <c r="I82" s="161">
        <f>IFERROR(H82/G82-1,"-")</f>
        <v>1.1325132890076577</v>
      </c>
      <c r="J82" s="162">
        <f t="shared" si="36"/>
        <v>-0.155144934525696</v>
      </c>
      <c r="K82" s="160">
        <f t="shared" si="37"/>
        <v>195371</v>
      </c>
      <c r="L82" s="160">
        <f t="shared" si="38"/>
        <v>-67556</v>
      </c>
      <c r="M82" s="161">
        <f>H82/H$8</f>
        <v>7.7323772937373081E-2</v>
      </c>
    </row>
    <row r="83" spans="2:16" x14ac:dyDescent="0.25">
      <c r="B83" s="164" t="s">
        <v>111</v>
      </c>
      <c r="C83" s="165">
        <v>83269</v>
      </c>
      <c r="D83" s="165">
        <v>69266</v>
      </c>
      <c r="E83" s="165">
        <v>75049</v>
      </c>
      <c r="F83" s="165">
        <v>21332</v>
      </c>
      <c r="G83" s="165">
        <v>16695</v>
      </c>
      <c r="H83" s="165">
        <v>71554</v>
      </c>
      <c r="I83" s="166">
        <f t="shared" ref="I83:I90" si="39">IFERROR(H83/G83-1,"-")</f>
        <v>3.2859538784067084</v>
      </c>
      <c r="J83" s="167">
        <f t="shared" si="36"/>
        <v>-4.6569574544630843E-2</v>
      </c>
      <c r="K83" s="165">
        <f t="shared" si="37"/>
        <v>54859</v>
      </c>
      <c r="L83" s="165">
        <f t="shared" si="38"/>
        <v>-3495</v>
      </c>
      <c r="M83" s="166">
        <f t="shared" ref="M83:M90" si="40">H83/H$8</f>
        <v>1.5039673723533072E-2</v>
      </c>
    </row>
    <row r="84" spans="2:16" x14ac:dyDescent="0.25">
      <c r="B84" s="164" t="s">
        <v>114</v>
      </c>
      <c r="C84" s="165">
        <v>194126</v>
      </c>
      <c r="D84" s="165">
        <v>194919</v>
      </c>
      <c r="E84" s="165">
        <v>159354</v>
      </c>
      <c r="F84" s="165">
        <v>39522</v>
      </c>
      <c r="G84" s="165">
        <v>53227</v>
      </c>
      <c r="H84" s="165">
        <v>113120</v>
      </c>
      <c r="I84" s="166">
        <f t="shared" si="39"/>
        <v>1.1252371916508537</v>
      </c>
      <c r="J84" s="167">
        <f t="shared" si="36"/>
        <v>-0.29013391568457647</v>
      </c>
      <c r="K84" s="165">
        <f t="shared" si="37"/>
        <v>59893</v>
      </c>
      <c r="L84" s="165">
        <f t="shared" si="38"/>
        <v>-46234</v>
      </c>
      <c r="M84" s="166">
        <f t="shared" si="40"/>
        <v>2.3776279335970891E-2</v>
      </c>
    </row>
    <row r="85" spans="2:16" x14ac:dyDescent="0.25">
      <c r="B85" s="164" t="s">
        <v>117</v>
      </c>
      <c r="C85" s="165">
        <v>23751</v>
      </c>
      <c r="D85" s="165">
        <v>22836</v>
      </c>
      <c r="E85" s="165">
        <v>25447</v>
      </c>
      <c r="F85" s="165">
        <v>8286</v>
      </c>
      <c r="G85" s="165">
        <v>19927</v>
      </c>
      <c r="H85" s="165">
        <v>30758</v>
      </c>
      <c r="I85" s="166">
        <f t="shared" si="39"/>
        <v>0.54353389873036573</v>
      </c>
      <c r="J85" s="167">
        <f t="shared" si="36"/>
        <v>0.20870829567336036</v>
      </c>
      <c r="K85" s="165">
        <f t="shared" si="37"/>
        <v>10831</v>
      </c>
      <c r="L85" s="165">
        <f t="shared" si="38"/>
        <v>5311</v>
      </c>
      <c r="M85" s="166">
        <f t="shared" si="40"/>
        <v>6.4649115966742632E-3</v>
      </c>
    </row>
    <row r="86" spans="2:16" x14ac:dyDescent="0.25">
      <c r="B86" s="164" t="s">
        <v>124</v>
      </c>
      <c r="C86" s="165">
        <v>10932</v>
      </c>
      <c r="D86" s="165">
        <v>11686</v>
      </c>
      <c r="E86" s="165">
        <v>9296</v>
      </c>
      <c r="F86" s="165">
        <v>2074</v>
      </c>
      <c r="G86" s="165">
        <v>5996</v>
      </c>
      <c r="H86" s="165">
        <v>10713</v>
      </c>
      <c r="I86" s="166">
        <f t="shared" si="39"/>
        <v>0.78669112741827885</v>
      </c>
      <c r="J86" s="167">
        <f t="shared" si="36"/>
        <v>0.15243115318416534</v>
      </c>
      <c r="K86" s="165">
        <f t="shared" si="37"/>
        <v>4717</v>
      </c>
      <c r="L86" s="165">
        <f t="shared" si="38"/>
        <v>1417</v>
      </c>
      <c r="M86" s="166">
        <f t="shared" si="40"/>
        <v>2.2517263129973142E-3</v>
      </c>
    </row>
    <row r="87" spans="2:16" x14ac:dyDescent="0.25">
      <c r="B87" s="164" t="s">
        <v>120</v>
      </c>
      <c r="C87" s="165">
        <v>7933</v>
      </c>
      <c r="D87" s="165">
        <v>6503</v>
      </c>
      <c r="E87" s="165">
        <v>6249</v>
      </c>
      <c r="F87" s="165">
        <v>2082</v>
      </c>
      <c r="G87" s="165">
        <v>5201</v>
      </c>
      <c r="H87" s="165">
        <v>5872</v>
      </c>
      <c r="I87" s="166">
        <f t="shared" si="39"/>
        <v>0.12901365122091901</v>
      </c>
      <c r="J87" s="167">
        <f t="shared" si="36"/>
        <v>-6.0329652744439133E-2</v>
      </c>
      <c r="K87" s="165">
        <f t="shared" si="37"/>
        <v>671</v>
      </c>
      <c r="L87" s="165">
        <f t="shared" si="38"/>
        <v>-377</v>
      </c>
      <c r="M87" s="166">
        <f t="shared" si="40"/>
        <v>1.2342142172986304E-3</v>
      </c>
    </row>
    <row r="88" spans="2:16" x14ac:dyDescent="0.25">
      <c r="B88" s="164" t="s">
        <v>129</v>
      </c>
      <c r="C88" s="165">
        <v>9137</v>
      </c>
      <c r="D88" s="165">
        <v>7425</v>
      </c>
      <c r="E88" s="165">
        <v>8520</v>
      </c>
      <c r="F88" s="165">
        <v>3046</v>
      </c>
      <c r="G88" s="165">
        <v>2575</v>
      </c>
      <c r="H88" s="165">
        <v>7581</v>
      </c>
      <c r="I88" s="166">
        <f t="shared" si="39"/>
        <v>1.9440776699029128</v>
      </c>
      <c r="J88" s="167">
        <f t="shared" si="36"/>
        <v>-0.11021126760563382</v>
      </c>
      <c r="K88" s="165">
        <f t="shared" si="37"/>
        <v>5006</v>
      </c>
      <c r="L88" s="165">
        <f t="shared" si="38"/>
        <v>-939</v>
      </c>
      <c r="M88" s="166">
        <f t="shared" si="40"/>
        <v>1.593422680746069E-3</v>
      </c>
    </row>
    <row r="89" spans="2:16" x14ac:dyDescent="0.25">
      <c r="B89" s="164" t="s">
        <v>132</v>
      </c>
      <c r="C89" s="165">
        <v>16030</v>
      </c>
      <c r="D89" s="165">
        <v>13371</v>
      </c>
      <c r="E89" s="165">
        <v>13181</v>
      </c>
      <c r="F89" s="165">
        <v>4839</v>
      </c>
      <c r="G89" s="165">
        <v>2819</v>
      </c>
      <c r="H89" s="165">
        <v>7599</v>
      </c>
      <c r="I89" s="166">
        <f t="shared" si="39"/>
        <v>1.6956367506207877</v>
      </c>
      <c r="J89" s="167">
        <f t="shared" si="36"/>
        <v>-0.42348835444958655</v>
      </c>
      <c r="K89" s="165">
        <f t="shared" si="37"/>
        <v>4780</v>
      </c>
      <c r="L89" s="165">
        <f t="shared" si="38"/>
        <v>-5582</v>
      </c>
      <c r="M89" s="166">
        <f t="shared" si="40"/>
        <v>1.5972060349544095E-3</v>
      </c>
    </row>
    <row r="90" spans="2:16" x14ac:dyDescent="0.25">
      <c r="B90" s="170" t="s">
        <v>146</v>
      </c>
      <c r="C90" s="171">
        <f t="shared" ref="C90:H90" si="41">C82-SUM(C83:C89)</f>
        <v>142305</v>
      </c>
      <c r="D90" s="171">
        <f t="shared" si="41"/>
        <v>134525</v>
      </c>
      <c r="E90" s="171">
        <f t="shared" si="41"/>
        <v>138342</v>
      </c>
      <c r="F90" s="171">
        <f t="shared" si="41"/>
        <v>41521</v>
      </c>
      <c r="G90" s="171">
        <f t="shared" si="41"/>
        <v>66071</v>
      </c>
      <c r="H90" s="171">
        <f t="shared" si="41"/>
        <v>120685</v>
      </c>
      <c r="I90" s="172">
        <f t="shared" si="39"/>
        <v>0.82659563197166674</v>
      </c>
      <c r="J90" s="173">
        <f t="shared" si="36"/>
        <v>-0.12763296757311593</v>
      </c>
      <c r="K90" s="171">
        <f>H90-G90</f>
        <v>54614</v>
      </c>
      <c r="L90" s="171">
        <f t="shared" si="38"/>
        <v>-17657</v>
      </c>
      <c r="M90" s="172">
        <f t="shared" si="40"/>
        <v>2.5366339035198436E-2</v>
      </c>
    </row>
    <row r="91" spans="2:16" x14ac:dyDescent="0.25">
      <c r="B91" s="155" t="s">
        <v>52</v>
      </c>
      <c r="C91" s="153"/>
      <c r="D91" s="153"/>
      <c r="E91" s="153"/>
      <c r="F91" s="153"/>
      <c r="G91" s="153"/>
      <c r="H91" s="154"/>
      <c r="I91" s="154"/>
      <c r="J91" s="154"/>
      <c r="K91" s="154"/>
      <c r="L91" s="153"/>
      <c r="M91" s="153"/>
      <c r="N91" s="127"/>
      <c r="O91" s="127"/>
      <c r="P91" s="127"/>
    </row>
    <row r="92" spans="2:16" x14ac:dyDescent="0.25">
      <c r="B92" s="156" t="s">
        <v>69</v>
      </c>
      <c r="C92" s="157">
        <v>57715</v>
      </c>
      <c r="D92" s="157">
        <v>53986</v>
      </c>
      <c r="E92" s="157">
        <v>55887</v>
      </c>
      <c r="F92" s="157">
        <v>24221</v>
      </c>
      <c r="G92" s="157">
        <v>33444</v>
      </c>
      <c r="H92" s="157">
        <v>51485</v>
      </c>
      <c r="I92" s="158">
        <f>IFERROR(H92/G92-1,"-")</f>
        <v>0.53943906231312044</v>
      </c>
      <c r="J92" s="158">
        <f>IFERROR(H92/E92-1,"-")</f>
        <v>-7.8766081557428369E-2</v>
      </c>
      <c r="K92" s="157">
        <f>H92-G92</f>
        <v>18041</v>
      </c>
      <c r="L92" s="157">
        <f>H92-E92</f>
        <v>-4402</v>
      </c>
      <c r="M92" s="158">
        <f>H92/H$8</f>
        <v>1.0821443967578335E-2</v>
      </c>
      <c r="N92" s="106"/>
      <c r="O92" s="106"/>
      <c r="P92" s="106"/>
    </row>
    <row r="93" spans="2:16" x14ac:dyDescent="0.25">
      <c r="B93" s="159" t="s">
        <v>98</v>
      </c>
      <c r="C93" s="160">
        <v>37306</v>
      </c>
      <c r="D93" s="160">
        <v>34282</v>
      </c>
      <c r="E93" s="160">
        <v>37119</v>
      </c>
      <c r="F93" s="160">
        <v>16023</v>
      </c>
      <c r="G93" s="160">
        <v>21732</v>
      </c>
      <c r="H93" s="160">
        <v>33809</v>
      </c>
      <c r="I93" s="161">
        <f>IFERROR(H93/G93-1,"-")</f>
        <v>0.55572427756304066</v>
      </c>
      <c r="J93" s="162">
        <f t="shared" ref="J93:J104" si="42">IFERROR(H93/E93-1,"-")</f>
        <v>-8.9172660901425171E-2</v>
      </c>
      <c r="K93" s="160">
        <f t="shared" ref="K93:K103" si="43">H93-G93</f>
        <v>12077</v>
      </c>
      <c r="L93" s="160">
        <f t="shared" ref="L93:L104" si="44">H93-E93</f>
        <v>-3310</v>
      </c>
      <c r="M93" s="161">
        <f>H93/H$8</f>
        <v>7.1061901349879766E-3</v>
      </c>
    </row>
    <row r="94" spans="2:16" x14ac:dyDescent="0.25">
      <c r="B94" s="164" t="s">
        <v>104</v>
      </c>
      <c r="C94" s="165">
        <v>15170</v>
      </c>
      <c r="D94" s="165">
        <v>16764</v>
      </c>
      <c r="E94" s="165">
        <v>19153</v>
      </c>
      <c r="F94" s="165">
        <v>8684</v>
      </c>
      <c r="G94" s="165">
        <v>11001</v>
      </c>
      <c r="H94" s="165">
        <v>16289</v>
      </c>
      <c r="I94" s="166">
        <f>IFERROR(H94/G94-1,"-")</f>
        <v>0.48068357422052532</v>
      </c>
      <c r="J94" s="167">
        <f t="shared" si="42"/>
        <v>-0.14953271028037385</v>
      </c>
      <c r="K94" s="165">
        <f t="shared" si="43"/>
        <v>5288</v>
      </c>
      <c r="L94" s="165">
        <f t="shared" si="44"/>
        <v>-2864</v>
      </c>
      <c r="M94" s="166">
        <f>H94/H$8</f>
        <v>3.4237253722032342E-3</v>
      </c>
    </row>
    <row r="95" spans="2:16" x14ac:dyDescent="0.25">
      <c r="B95" s="164" t="s">
        <v>101</v>
      </c>
      <c r="C95" s="165">
        <v>22136</v>
      </c>
      <c r="D95" s="165">
        <v>17518</v>
      </c>
      <c r="E95" s="165">
        <v>17966</v>
      </c>
      <c r="F95" s="165">
        <v>7339</v>
      </c>
      <c r="G95" s="165">
        <v>10731</v>
      </c>
      <c r="H95" s="165">
        <v>17520</v>
      </c>
      <c r="I95" s="166">
        <f>IFERROR(H95/G95-1,"-")</f>
        <v>0.63265306122448983</v>
      </c>
      <c r="J95" s="167">
        <f t="shared" si="42"/>
        <v>-2.4824668818880125E-2</v>
      </c>
      <c r="K95" s="165">
        <f t="shared" si="43"/>
        <v>6789</v>
      </c>
      <c r="L95" s="165">
        <f t="shared" si="44"/>
        <v>-446</v>
      </c>
      <c r="M95" s="166">
        <f>H95/H$8</f>
        <v>3.6824647627847419E-3</v>
      </c>
    </row>
    <row r="96" spans="2:16" x14ac:dyDescent="0.25">
      <c r="B96" s="159" t="s">
        <v>108</v>
      </c>
      <c r="C96" s="160">
        <v>20409</v>
      </c>
      <c r="D96" s="160">
        <v>19704</v>
      </c>
      <c r="E96" s="160">
        <v>18768</v>
      </c>
      <c r="F96" s="160">
        <v>8198</v>
      </c>
      <c r="G96" s="160">
        <v>11712</v>
      </c>
      <c r="H96" s="160">
        <v>17676</v>
      </c>
      <c r="I96" s="161">
        <f>IFERROR(H96/G96-1,"-")</f>
        <v>0.50922131147540983</v>
      </c>
      <c r="J96" s="162">
        <f t="shared" si="42"/>
        <v>-5.8184143222506424E-2</v>
      </c>
      <c r="K96" s="160">
        <f t="shared" si="43"/>
        <v>5964</v>
      </c>
      <c r="L96" s="160">
        <f t="shared" si="44"/>
        <v>-1092</v>
      </c>
      <c r="M96" s="161">
        <f>H96/H$8</f>
        <v>3.7152538325903595E-3</v>
      </c>
    </row>
    <row r="97" spans="2:16" x14ac:dyDescent="0.25">
      <c r="B97" s="164" t="s">
        <v>111</v>
      </c>
      <c r="C97" s="165">
        <v>2645</v>
      </c>
      <c r="D97" s="165">
        <v>2265</v>
      </c>
      <c r="E97" s="165">
        <v>2421</v>
      </c>
      <c r="F97" s="165">
        <v>1288</v>
      </c>
      <c r="G97" s="165">
        <v>921</v>
      </c>
      <c r="H97" s="165">
        <v>2403</v>
      </c>
      <c r="I97" s="166">
        <f t="shared" ref="I97:I104" si="45">IFERROR(H97/G97-1,"-")</f>
        <v>1.6091205211726383</v>
      </c>
      <c r="J97" s="167">
        <f t="shared" si="42"/>
        <v>-7.4349442379182396E-3</v>
      </c>
      <c r="K97" s="165">
        <f t="shared" si="43"/>
        <v>1482</v>
      </c>
      <c r="L97" s="165">
        <f t="shared" si="44"/>
        <v>-18</v>
      </c>
      <c r="M97" s="166">
        <f t="shared" ref="M97:M104" si="46">H97/H$8</f>
        <v>5.0507778681345525E-4</v>
      </c>
    </row>
    <row r="98" spans="2:16" x14ac:dyDescent="0.25">
      <c r="B98" s="164" t="s">
        <v>114</v>
      </c>
      <c r="C98" s="165">
        <v>5559</v>
      </c>
      <c r="D98" s="165">
        <v>4527</v>
      </c>
      <c r="E98" s="165">
        <v>3905</v>
      </c>
      <c r="F98" s="165">
        <v>1481</v>
      </c>
      <c r="G98" s="165">
        <v>2395</v>
      </c>
      <c r="H98" s="165">
        <v>3482</v>
      </c>
      <c r="I98" s="166">
        <f t="shared" si="45"/>
        <v>0.45386221294363249</v>
      </c>
      <c r="J98" s="167">
        <f t="shared" si="42"/>
        <v>-0.10832266325224071</v>
      </c>
      <c r="K98" s="165">
        <f t="shared" si="43"/>
        <v>1087</v>
      </c>
      <c r="L98" s="165">
        <f t="shared" si="44"/>
        <v>-423</v>
      </c>
      <c r="M98" s="166">
        <f t="shared" si="46"/>
        <v>7.3186885296897669E-4</v>
      </c>
    </row>
    <row r="99" spans="2:16" x14ac:dyDescent="0.25">
      <c r="B99" s="164" t="s">
        <v>117</v>
      </c>
      <c r="C99" s="165">
        <v>3733</v>
      </c>
      <c r="D99" s="165">
        <v>4157</v>
      </c>
      <c r="E99" s="165">
        <v>3854</v>
      </c>
      <c r="F99" s="165">
        <v>1974</v>
      </c>
      <c r="G99" s="165">
        <v>3541</v>
      </c>
      <c r="H99" s="165">
        <v>3412</v>
      </c>
      <c r="I99" s="166">
        <f t="shared" si="45"/>
        <v>-3.6430386896356914E-2</v>
      </c>
      <c r="J99" s="167">
        <f t="shared" si="42"/>
        <v>-0.11468604047742603</v>
      </c>
      <c r="K99" s="165">
        <f t="shared" si="43"/>
        <v>-129</v>
      </c>
      <c r="L99" s="165">
        <f t="shared" si="44"/>
        <v>-442</v>
      </c>
      <c r="M99" s="166">
        <f t="shared" si="46"/>
        <v>7.1715580882543038E-4</v>
      </c>
    </row>
    <row r="100" spans="2:16" x14ac:dyDescent="0.25">
      <c r="B100" s="164" t="s">
        <v>124</v>
      </c>
      <c r="C100" s="165">
        <v>721</v>
      </c>
      <c r="D100" s="165">
        <v>535</v>
      </c>
      <c r="E100" s="165">
        <v>699</v>
      </c>
      <c r="F100" s="165">
        <v>323</v>
      </c>
      <c r="G100" s="165">
        <v>432</v>
      </c>
      <c r="H100" s="165">
        <v>1172</v>
      </c>
      <c r="I100" s="166">
        <f t="shared" si="45"/>
        <v>1.7129629629629628</v>
      </c>
      <c r="J100" s="167">
        <f t="shared" si="42"/>
        <v>0.67668097281831185</v>
      </c>
      <c r="K100" s="165">
        <f t="shared" si="43"/>
        <v>740</v>
      </c>
      <c r="L100" s="165">
        <f t="shared" si="44"/>
        <v>473</v>
      </c>
      <c r="M100" s="166">
        <f t="shared" si="46"/>
        <v>2.4633839623194734E-4</v>
      </c>
    </row>
    <row r="101" spans="2:16" x14ac:dyDescent="0.25">
      <c r="B101" s="164" t="s">
        <v>120</v>
      </c>
      <c r="C101" s="165">
        <v>360</v>
      </c>
      <c r="D101" s="165">
        <v>534</v>
      </c>
      <c r="E101" s="165">
        <v>519</v>
      </c>
      <c r="F101" s="165">
        <v>351</v>
      </c>
      <c r="G101" s="165">
        <v>507</v>
      </c>
      <c r="H101" s="165">
        <v>682</v>
      </c>
      <c r="I101" s="166">
        <f t="shared" si="45"/>
        <v>0.34516765285996054</v>
      </c>
      <c r="J101" s="167">
        <f t="shared" si="42"/>
        <v>0.31406551059730248</v>
      </c>
      <c r="K101" s="165">
        <f t="shared" si="43"/>
        <v>175</v>
      </c>
      <c r="L101" s="165">
        <f t="shared" si="44"/>
        <v>163</v>
      </c>
      <c r="M101" s="166">
        <f t="shared" si="46"/>
        <v>1.4334708722712295E-4</v>
      </c>
    </row>
    <row r="102" spans="2:16" x14ac:dyDescent="0.25">
      <c r="B102" s="164" t="s">
        <v>129</v>
      </c>
      <c r="C102" s="165">
        <v>96</v>
      </c>
      <c r="D102" s="165">
        <v>176</v>
      </c>
      <c r="E102" s="165">
        <v>155</v>
      </c>
      <c r="F102" s="165">
        <v>124</v>
      </c>
      <c r="G102" s="165">
        <v>105</v>
      </c>
      <c r="H102" s="165">
        <v>270</v>
      </c>
      <c r="I102" s="166">
        <f t="shared" si="45"/>
        <v>1.5714285714285716</v>
      </c>
      <c r="J102" s="167">
        <f t="shared" si="42"/>
        <v>0.74193548387096775</v>
      </c>
      <c r="K102" s="165">
        <f t="shared" si="43"/>
        <v>165</v>
      </c>
      <c r="L102" s="165">
        <f t="shared" si="44"/>
        <v>115</v>
      </c>
      <c r="M102" s="166">
        <f t="shared" si="46"/>
        <v>5.6750313125107329E-5</v>
      </c>
    </row>
    <row r="103" spans="2:16" x14ac:dyDescent="0.25">
      <c r="B103" s="164" t="s">
        <v>132</v>
      </c>
      <c r="C103" s="165">
        <v>318</v>
      </c>
      <c r="D103" s="165">
        <v>383</v>
      </c>
      <c r="E103" s="165">
        <v>271</v>
      </c>
      <c r="F103" s="165">
        <v>89</v>
      </c>
      <c r="G103" s="165">
        <v>96</v>
      </c>
      <c r="H103" s="165">
        <v>168</v>
      </c>
      <c r="I103" s="166">
        <f t="shared" si="45"/>
        <v>0.75</v>
      </c>
      <c r="J103" s="167">
        <f t="shared" si="42"/>
        <v>-0.38007380073800734</v>
      </c>
      <c r="K103" s="165">
        <f t="shared" si="43"/>
        <v>72</v>
      </c>
      <c r="L103" s="165">
        <f t="shared" si="44"/>
        <v>-103</v>
      </c>
      <c r="M103" s="166">
        <f t="shared" si="46"/>
        <v>3.5311305944511222E-5</v>
      </c>
    </row>
    <row r="104" spans="2:16" x14ac:dyDescent="0.25">
      <c r="B104" s="170" t="s">
        <v>146</v>
      </c>
      <c r="C104" s="171">
        <f t="shared" ref="C104:H104" si="47">C96-SUM(C97:C103)</f>
        <v>6977</v>
      </c>
      <c r="D104" s="171">
        <f t="shared" si="47"/>
        <v>7127</v>
      </c>
      <c r="E104" s="171">
        <f t="shared" si="47"/>
        <v>6944</v>
      </c>
      <c r="F104" s="171">
        <f t="shared" si="47"/>
        <v>2568</v>
      </c>
      <c r="G104" s="171">
        <f t="shared" si="47"/>
        <v>3715</v>
      </c>
      <c r="H104" s="171">
        <f t="shared" si="47"/>
        <v>6087</v>
      </c>
      <c r="I104" s="172">
        <f t="shared" si="45"/>
        <v>0.63849259757738897</v>
      </c>
      <c r="J104" s="173">
        <f t="shared" si="42"/>
        <v>-0.12341589861751157</v>
      </c>
      <c r="K104" s="171">
        <f>H104-G104</f>
        <v>2372</v>
      </c>
      <c r="L104" s="171">
        <f t="shared" si="44"/>
        <v>-857</v>
      </c>
      <c r="M104" s="172">
        <f t="shared" si="46"/>
        <v>1.2794042814538084E-3</v>
      </c>
    </row>
    <row r="105" spans="2:16" x14ac:dyDescent="0.25">
      <c r="B105" s="155" t="s">
        <v>53</v>
      </c>
      <c r="C105" s="153"/>
      <c r="D105" s="153"/>
      <c r="E105" s="153"/>
      <c r="F105" s="153"/>
      <c r="G105" s="153"/>
      <c r="H105" s="154"/>
      <c r="I105" s="154"/>
      <c r="J105" s="154"/>
      <c r="K105" s="154"/>
      <c r="L105" s="153"/>
      <c r="M105" s="153"/>
      <c r="N105" s="127"/>
      <c r="O105" s="127"/>
      <c r="P105" s="127"/>
    </row>
    <row r="106" spans="2:16" x14ac:dyDescent="0.25">
      <c r="B106" s="156" t="s">
        <v>69</v>
      </c>
      <c r="C106" s="157">
        <v>150093</v>
      </c>
      <c r="D106" s="157">
        <v>146797</v>
      </c>
      <c r="E106" s="157">
        <v>142901</v>
      </c>
      <c r="F106" s="157">
        <v>77467</v>
      </c>
      <c r="G106" s="157">
        <v>107459</v>
      </c>
      <c r="H106" s="157">
        <v>198873</v>
      </c>
      <c r="I106" s="158">
        <f>IFERROR(H106/G106-1,"-")</f>
        <v>0.85068723885388842</v>
      </c>
      <c r="J106" s="158">
        <f>IFERROR(H106/E106-1,"-")</f>
        <v>0.39168375308780212</v>
      </c>
      <c r="K106" s="157">
        <f>H106-G106</f>
        <v>91414</v>
      </c>
      <c r="L106" s="157">
        <f>H106-E106</f>
        <v>55972</v>
      </c>
      <c r="M106" s="158">
        <f>H106/H$8</f>
        <v>4.1800388970849887E-2</v>
      </c>
      <c r="N106" s="106"/>
      <c r="O106" s="106"/>
      <c r="P106" s="106"/>
    </row>
    <row r="107" spans="2:16" x14ac:dyDescent="0.25">
      <c r="B107" s="159" t="s">
        <v>98</v>
      </c>
      <c r="C107" s="160">
        <v>26564</v>
      </c>
      <c r="D107" s="160">
        <v>30125</v>
      </c>
      <c r="E107" s="160">
        <v>31009</v>
      </c>
      <c r="F107" s="160">
        <v>30584</v>
      </c>
      <c r="G107" s="160">
        <v>44398</v>
      </c>
      <c r="H107" s="160">
        <v>48630</v>
      </c>
      <c r="I107" s="161">
        <f>IFERROR(H107/G107-1,"-")</f>
        <v>9.531960899139591E-2</v>
      </c>
      <c r="J107" s="162">
        <f t="shared" ref="J107:J118" si="48">IFERROR(H107/E107-1,"-")</f>
        <v>0.56825437776129517</v>
      </c>
      <c r="K107" s="160">
        <f t="shared" ref="K107:K117" si="49">H107-G107</f>
        <v>4232</v>
      </c>
      <c r="L107" s="160">
        <f t="shared" ref="L107:L118" si="50">H107-E107</f>
        <v>17621</v>
      </c>
      <c r="M107" s="161">
        <f>H107/H$8</f>
        <v>1.0221361952866553E-2</v>
      </c>
    </row>
    <row r="108" spans="2:16" x14ac:dyDescent="0.25">
      <c r="B108" s="164" t="s">
        <v>104</v>
      </c>
      <c r="C108" s="165">
        <v>13542</v>
      </c>
      <c r="D108" s="165">
        <v>13639</v>
      </c>
      <c r="E108" s="165">
        <v>11886</v>
      </c>
      <c r="F108" s="165">
        <v>4963</v>
      </c>
      <c r="G108" s="165">
        <v>24120</v>
      </c>
      <c r="H108" s="165">
        <v>16359</v>
      </c>
      <c r="I108" s="166">
        <f>IFERROR(H108/G108-1,"-")</f>
        <v>-0.32176616915422884</v>
      </c>
      <c r="J108" s="167">
        <f t="shared" si="48"/>
        <v>0.37632508833922262</v>
      </c>
      <c r="K108" s="165">
        <f t="shared" si="49"/>
        <v>-7761</v>
      </c>
      <c r="L108" s="165">
        <f t="shared" si="50"/>
        <v>4473</v>
      </c>
      <c r="M108" s="166">
        <f>H108/H$8</f>
        <v>3.4384384163467807E-3</v>
      </c>
    </row>
    <row r="109" spans="2:16" x14ac:dyDescent="0.25">
      <c r="B109" s="164" t="s">
        <v>101</v>
      </c>
      <c r="C109" s="165">
        <v>13022</v>
      </c>
      <c r="D109" s="165">
        <v>16486</v>
      </c>
      <c r="E109" s="165">
        <v>19123</v>
      </c>
      <c r="F109" s="165">
        <v>25621</v>
      </c>
      <c r="G109" s="165">
        <v>20278</v>
      </c>
      <c r="H109" s="165">
        <v>32271</v>
      </c>
      <c r="I109" s="166">
        <f>IFERROR(H109/G109-1,"-")</f>
        <v>0.59142913502317773</v>
      </c>
      <c r="J109" s="167">
        <f t="shared" si="48"/>
        <v>0.68754902473461277</v>
      </c>
      <c r="K109" s="165">
        <f t="shared" si="49"/>
        <v>11993</v>
      </c>
      <c r="L109" s="165">
        <f t="shared" si="50"/>
        <v>13148</v>
      </c>
      <c r="M109" s="166">
        <f>H109/H$8</f>
        <v>6.7829235365197719E-3</v>
      </c>
    </row>
    <row r="110" spans="2:16" x14ac:dyDescent="0.25">
      <c r="B110" s="159" t="s">
        <v>108</v>
      </c>
      <c r="C110" s="160">
        <v>123529</v>
      </c>
      <c r="D110" s="160">
        <v>116672</v>
      </c>
      <c r="E110" s="160">
        <v>111892</v>
      </c>
      <c r="F110" s="160">
        <v>46883</v>
      </c>
      <c r="G110" s="160">
        <v>63061</v>
      </c>
      <c r="H110" s="160">
        <v>150243</v>
      </c>
      <c r="I110" s="161">
        <f>IFERROR(H110/G110-1,"-")</f>
        <v>1.3825026561583229</v>
      </c>
      <c r="J110" s="162">
        <f t="shared" si="48"/>
        <v>0.34275015193222025</v>
      </c>
      <c r="K110" s="160">
        <f t="shared" si="49"/>
        <v>87182</v>
      </c>
      <c r="L110" s="160">
        <f t="shared" si="50"/>
        <v>38351</v>
      </c>
      <c r="M110" s="161">
        <f>H110/H$8</f>
        <v>3.1579027017983333E-2</v>
      </c>
    </row>
    <row r="111" spans="2:16" x14ac:dyDescent="0.25">
      <c r="B111" s="164" t="s">
        <v>111</v>
      </c>
      <c r="C111" s="165">
        <v>69366</v>
      </c>
      <c r="D111" s="165">
        <v>63356</v>
      </c>
      <c r="E111" s="165">
        <v>61414</v>
      </c>
      <c r="F111" s="165">
        <v>26382</v>
      </c>
      <c r="G111" s="165">
        <v>26812</v>
      </c>
      <c r="H111" s="165">
        <v>90804</v>
      </c>
      <c r="I111" s="166">
        <f t="shared" ref="I111:I118" si="51">IFERROR(H111/G111-1,"-")</f>
        <v>2.3866925257347456</v>
      </c>
      <c r="J111" s="167">
        <f t="shared" si="48"/>
        <v>0.47855537825251582</v>
      </c>
      <c r="K111" s="165">
        <f t="shared" si="49"/>
        <v>63992</v>
      </c>
      <c r="L111" s="165">
        <f t="shared" si="50"/>
        <v>29390</v>
      </c>
      <c r="M111" s="166">
        <f t="shared" ref="M111:M118" si="52">H111/H$8</f>
        <v>1.9085760863008318E-2</v>
      </c>
    </row>
    <row r="112" spans="2:16" x14ac:dyDescent="0.25">
      <c r="B112" s="164" t="s">
        <v>114</v>
      </c>
      <c r="C112" s="165">
        <v>11846</v>
      </c>
      <c r="D112" s="165">
        <v>12662</v>
      </c>
      <c r="E112" s="165">
        <v>9783</v>
      </c>
      <c r="F112" s="165">
        <v>3197</v>
      </c>
      <c r="G112" s="165">
        <v>7197</v>
      </c>
      <c r="H112" s="165">
        <v>6944</v>
      </c>
      <c r="I112" s="166">
        <f t="shared" si="51"/>
        <v>-3.5153536195637103E-2</v>
      </c>
      <c r="J112" s="167">
        <f t="shared" si="48"/>
        <v>-0.29019728099764897</v>
      </c>
      <c r="K112" s="165">
        <f t="shared" si="49"/>
        <v>-253</v>
      </c>
      <c r="L112" s="165">
        <f t="shared" si="50"/>
        <v>-2839</v>
      </c>
      <c r="M112" s="166">
        <f t="shared" si="52"/>
        <v>1.4595339790397974E-3</v>
      </c>
    </row>
    <row r="113" spans="2:16" x14ac:dyDescent="0.25">
      <c r="B113" s="164" t="s">
        <v>117</v>
      </c>
      <c r="C113" s="165">
        <v>14225</v>
      </c>
      <c r="D113" s="165">
        <v>13476</v>
      </c>
      <c r="E113" s="165">
        <v>11371</v>
      </c>
      <c r="F113" s="165">
        <v>2498</v>
      </c>
      <c r="G113" s="165">
        <v>6746</v>
      </c>
      <c r="H113" s="165">
        <v>9830</v>
      </c>
      <c r="I113" s="166">
        <f t="shared" si="51"/>
        <v>0.45715979839905119</v>
      </c>
      <c r="J113" s="167">
        <f t="shared" si="48"/>
        <v>-0.13552018292146684</v>
      </c>
      <c r="K113" s="165">
        <f t="shared" si="49"/>
        <v>3084</v>
      </c>
      <c r="L113" s="165">
        <f t="shared" si="50"/>
        <v>-1541</v>
      </c>
      <c r="M113" s="166">
        <f t="shared" si="52"/>
        <v>2.0661317704437224E-3</v>
      </c>
    </row>
    <row r="114" spans="2:16" x14ac:dyDescent="0.25">
      <c r="B114" s="164" t="s">
        <v>124</v>
      </c>
      <c r="C114" s="165">
        <v>2159</v>
      </c>
      <c r="D114" s="165">
        <v>2503</v>
      </c>
      <c r="E114" s="165">
        <v>2496</v>
      </c>
      <c r="F114" s="165">
        <v>1300</v>
      </c>
      <c r="G114" s="165">
        <v>3663</v>
      </c>
      <c r="H114" s="165">
        <v>6290</v>
      </c>
      <c r="I114" s="166">
        <f t="shared" si="51"/>
        <v>0.71717171717171713</v>
      </c>
      <c r="J114" s="167">
        <f t="shared" si="48"/>
        <v>1.5200320512820511</v>
      </c>
      <c r="K114" s="165">
        <f t="shared" si="49"/>
        <v>2627</v>
      </c>
      <c r="L114" s="165">
        <f t="shared" si="50"/>
        <v>3794</v>
      </c>
      <c r="M114" s="166">
        <f t="shared" si="52"/>
        <v>1.3220721094700928E-3</v>
      </c>
    </row>
    <row r="115" spans="2:16" x14ac:dyDescent="0.25">
      <c r="B115" s="164" t="s">
        <v>120</v>
      </c>
      <c r="C115" s="165">
        <v>3191</v>
      </c>
      <c r="D115" s="165">
        <v>3813</v>
      </c>
      <c r="E115" s="165">
        <v>3749</v>
      </c>
      <c r="F115" s="165">
        <v>2838</v>
      </c>
      <c r="G115" s="165">
        <v>4368</v>
      </c>
      <c r="H115" s="165">
        <v>4750</v>
      </c>
      <c r="I115" s="166">
        <f t="shared" si="51"/>
        <v>8.7454212454212366E-2</v>
      </c>
      <c r="J115" s="167">
        <f t="shared" si="48"/>
        <v>0.26700453454254469</v>
      </c>
      <c r="K115" s="165">
        <f t="shared" si="49"/>
        <v>382</v>
      </c>
      <c r="L115" s="165">
        <f t="shared" si="50"/>
        <v>1001</v>
      </c>
      <c r="M115" s="166">
        <f t="shared" si="52"/>
        <v>9.9838513831207324E-4</v>
      </c>
    </row>
    <row r="116" spans="2:16" x14ac:dyDescent="0.25">
      <c r="B116" s="164" t="s">
        <v>129</v>
      </c>
      <c r="C116" s="165">
        <v>676</v>
      </c>
      <c r="D116" s="165">
        <v>742</v>
      </c>
      <c r="E116" s="165">
        <v>826</v>
      </c>
      <c r="F116" s="165">
        <v>406</v>
      </c>
      <c r="G116" s="165">
        <v>369</v>
      </c>
      <c r="H116" s="165">
        <v>1261</v>
      </c>
      <c r="I116" s="166">
        <f t="shared" si="51"/>
        <v>2.4173441734417342</v>
      </c>
      <c r="J116" s="167">
        <f t="shared" si="48"/>
        <v>0.52663438256658601</v>
      </c>
      <c r="K116" s="165">
        <f t="shared" si="49"/>
        <v>892</v>
      </c>
      <c r="L116" s="165">
        <f t="shared" si="50"/>
        <v>435</v>
      </c>
      <c r="M116" s="166">
        <f t="shared" si="52"/>
        <v>2.6504498092874202E-4</v>
      </c>
    </row>
    <row r="117" spans="2:16" x14ac:dyDescent="0.25">
      <c r="B117" s="164" t="s">
        <v>132</v>
      </c>
      <c r="C117" s="165">
        <v>2161</v>
      </c>
      <c r="D117" s="165">
        <v>1872</v>
      </c>
      <c r="E117" s="165">
        <v>1664</v>
      </c>
      <c r="F117" s="165">
        <v>932</v>
      </c>
      <c r="G117" s="165">
        <v>521</v>
      </c>
      <c r="H117" s="165">
        <v>980</v>
      </c>
      <c r="I117" s="166">
        <f t="shared" si="51"/>
        <v>0.88099808061420348</v>
      </c>
      <c r="J117" s="167">
        <f t="shared" si="48"/>
        <v>-0.41105769230769229</v>
      </c>
      <c r="K117" s="165">
        <f t="shared" si="49"/>
        <v>459</v>
      </c>
      <c r="L117" s="165">
        <f t="shared" si="50"/>
        <v>-684</v>
      </c>
      <c r="M117" s="166">
        <f t="shared" si="52"/>
        <v>2.0598261800964881E-4</v>
      </c>
    </row>
    <row r="118" spans="2:16" x14ac:dyDescent="0.25">
      <c r="B118" s="170" t="s">
        <v>146</v>
      </c>
      <c r="C118" s="171">
        <f t="shared" ref="C118:H118" si="53">C110-SUM(C111:C117)</f>
        <v>19905</v>
      </c>
      <c r="D118" s="171">
        <f t="shared" si="53"/>
        <v>18248</v>
      </c>
      <c r="E118" s="171">
        <f t="shared" si="53"/>
        <v>20589</v>
      </c>
      <c r="F118" s="171">
        <f t="shared" si="53"/>
        <v>9330</v>
      </c>
      <c r="G118" s="171">
        <f t="shared" si="53"/>
        <v>13385</v>
      </c>
      <c r="H118" s="171">
        <f t="shared" si="53"/>
        <v>29384</v>
      </c>
      <c r="I118" s="172">
        <f t="shared" si="51"/>
        <v>1.1952932387000375</v>
      </c>
      <c r="J118" s="173">
        <f t="shared" si="48"/>
        <v>0.42716984797707513</v>
      </c>
      <c r="K118" s="171">
        <f>H118-G118</f>
        <v>15999</v>
      </c>
      <c r="L118" s="171">
        <f t="shared" si="50"/>
        <v>8795</v>
      </c>
      <c r="M118" s="172">
        <f t="shared" si="52"/>
        <v>6.1761155587709395E-3</v>
      </c>
    </row>
    <row r="119" spans="2:16" x14ac:dyDescent="0.25">
      <c r="B119" s="155" t="s">
        <v>54</v>
      </c>
      <c r="C119" s="153"/>
      <c r="D119" s="153"/>
      <c r="E119" s="153"/>
      <c r="F119" s="153"/>
      <c r="G119" s="153"/>
      <c r="H119" s="154"/>
      <c r="I119" s="154"/>
      <c r="J119" s="154"/>
      <c r="K119" s="154"/>
      <c r="L119" s="153"/>
      <c r="M119" s="153"/>
      <c r="N119" s="127"/>
      <c r="O119" s="127"/>
      <c r="P119" s="127"/>
    </row>
    <row r="120" spans="2:16" x14ac:dyDescent="0.25">
      <c r="B120" s="156" t="s">
        <v>69</v>
      </c>
      <c r="C120" s="157">
        <v>259661</v>
      </c>
      <c r="D120" s="157">
        <v>232309</v>
      </c>
      <c r="E120" s="157">
        <v>220415</v>
      </c>
      <c r="F120" s="157">
        <v>103516</v>
      </c>
      <c r="G120" s="157">
        <v>164258</v>
      </c>
      <c r="H120" s="157">
        <v>229131</v>
      </c>
      <c r="I120" s="158">
        <f>IFERROR(H120/G120-1,"-")</f>
        <v>0.39494575606667559</v>
      </c>
      <c r="J120" s="158">
        <f>IFERROR(H120/E120-1,"-")</f>
        <v>3.9543588231290894E-2</v>
      </c>
      <c r="K120" s="157">
        <f>H120-G120</f>
        <v>64873</v>
      </c>
      <c r="L120" s="157">
        <f>H120-E120</f>
        <v>8716</v>
      </c>
      <c r="M120" s="158">
        <f>H120/H$8</f>
        <v>4.8160207395070251E-2</v>
      </c>
      <c r="N120" s="106"/>
      <c r="O120" s="106"/>
      <c r="P120" s="106"/>
    </row>
    <row r="121" spans="2:16" x14ac:dyDescent="0.25">
      <c r="B121" s="159" t="s">
        <v>98</v>
      </c>
      <c r="C121" s="160">
        <v>159973</v>
      </c>
      <c r="D121" s="160">
        <v>135043</v>
      </c>
      <c r="E121" s="160">
        <v>120142</v>
      </c>
      <c r="F121" s="160">
        <v>61571</v>
      </c>
      <c r="G121" s="160">
        <v>104557</v>
      </c>
      <c r="H121" s="160">
        <v>134886</v>
      </c>
      <c r="I121" s="161">
        <f>IFERROR(H121/G121-1,"-")</f>
        <v>0.29007144428397913</v>
      </c>
      <c r="J121" s="162">
        <f t="shared" ref="J121:J132" si="54">IFERROR(H121/E121-1,"-")</f>
        <v>0.12272144628855863</v>
      </c>
      <c r="K121" s="160">
        <f t="shared" ref="K121:K131" si="55">H121-G121</f>
        <v>30329</v>
      </c>
      <c r="L121" s="160">
        <f t="shared" ref="L121:L132" si="56">H121-E121</f>
        <v>14744</v>
      </c>
      <c r="M121" s="161">
        <f>H121/H$8</f>
        <v>2.8351195319234173E-2</v>
      </c>
    </row>
    <row r="122" spans="2:16" x14ac:dyDescent="0.25">
      <c r="B122" s="164" t="s">
        <v>104</v>
      </c>
      <c r="C122" s="165">
        <v>94045</v>
      </c>
      <c r="D122" s="165">
        <v>75241</v>
      </c>
      <c r="E122" s="165">
        <v>61076</v>
      </c>
      <c r="F122" s="165">
        <v>27791</v>
      </c>
      <c r="G122" s="165">
        <v>53247</v>
      </c>
      <c r="H122" s="165">
        <v>69865</v>
      </c>
      <c r="I122" s="166">
        <f>IFERROR(H122/G122-1,"-")</f>
        <v>0.31209270005821921</v>
      </c>
      <c r="J122" s="167">
        <f t="shared" si="54"/>
        <v>0.1439026786299038</v>
      </c>
      <c r="K122" s="165">
        <f t="shared" si="55"/>
        <v>16618</v>
      </c>
      <c r="L122" s="165">
        <f t="shared" si="56"/>
        <v>8789</v>
      </c>
      <c r="M122" s="166">
        <f>H122/H$8</f>
        <v>1.468466898698379E-2</v>
      </c>
    </row>
    <row r="123" spans="2:16" x14ac:dyDescent="0.25">
      <c r="B123" s="164" t="s">
        <v>101</v>
      </c>
      <c r="C123" s="165">
        <v>65928</v>
      </c>
      <c r="D123" s="165">
        <v>59802</v>
      </c>
      <c r="E123" s="165">
        <v>59066</v>
      </c>
      <c r="F123" s="165">
        <v>33780</v>
      </c>
      <c r="G123" s="165">
        <v>51310</v>
      </c>
      <c r="H123" s="165">
        <v>65021</v>
      </c>
      <c r="I123" s="166">
        <f>IFERROR(H123/G123-1,"-")</f>
        <v>0.26721886571818354</v>
      </c>
      <c r="J123" s="167">
        <f t="shared" si="54"/>
        <v>0.10081942234110985</v>
      </c>
      <c r="K123" s="165">
        <f t="shared" si="55"/>
        <v>13711</v>
      </c>
      <c r="L123" s="165">
        <f t="shared" si="56"/>
        <v>5955</v>
      </c>
      <c r="M123" s="166">
        <f>H123/H$8</f>
        <v>1.3666526332250383E-2</v>
      </c>
    </row>
    <row r="124" spans="2:16" x14ac:dyDescent="0.25">
      <c r="B124" s="159" t="s">
        <v>108</v>
      </c>
      <c r="C124" s="160">
        <v>99688</v>
      </c>
      <c r="D124" s="160">
        <v>97266</v>
      </c>
      <c r="E124" s="160">
        <v>100273</v>
      </c>
      <c r="F124" s="160">
        <v>41945</v>
      </c>
      <c r="G124" s="160">
        <v>59701</v>
      </c>
      <c r="H124" s="160">
        <v>94245</v>
      </c>
      <c r="I124" s="161">
        <f>IFERROR(H124/G124-1,"-")</f>
        <v>0.57861677358838204</v>
      </c>
      <c r="J124" s="162">
        <f t="shared" si="54"/>
        <v>-6.0115883637669176E-2</v>
      </c>
      <c r="K124" s="160">
        <f t="shared" si="55"/>
        <v>34544</v>
      </c>
      <c r="L124" s="160">
        <f t="shared" si="56"/>
        <v>-6028</v>
      </c>
      <c r="M124" s="161">
        <f>H124/H$8</f>
        <v>1.9809012075836074E-2</v>
      </c>
    </row>
    <row r="125" spans="2:16" x14ac:dyDescent="0.25">
      <c r="B125" s="164" t="s">
        <v>111</v>
      </c>
      <c r="C125" s="165">
        <v>12467</v>
      </c>
      <c r="D125" s="165">
        <v>11864</v>
      </c>
      <c r="E125" s="165">
        <v>10460</v>
      </c>
      <c r="F125" s="165">
        <v>3941</v>
      </c>
      <c r="G125" s="165">
        <v>3336</v>
      </c>
      <c r="H125" s="165">
        <v>9917</v>
      </c>
      <c r="I125" s="166">
        <f t="shared" ref="I125:I132" si="57">IFERROR(H125/G125-1,"-")</f>
        <v>1.9727218225419665</v>
      </c>
      <c r="J125" s="167">
        <f t="shared" si="54"/>
        <v>-5.1912045889101366E-2</v>
      </c>
      <c r="K125" s="165">
        <f t="shared" si="55"/>
        <v>6581</v>
      </c>
      <c r="L125" s="165">
        <f t="shared" si="56"/>
        <v>-543</v>
      </c>
      <c r="M125" s="166">
        <f t="shared" ref="M125:M132" si="58">H125/H$8</f>
        <v>2.0844179824507014E-3</v>
      </c>
    </row>
    <row r="126" spans="2:16" x14ac:dyDescent="0.25">
      <c r="B126" s="164" t="s">
        <v>114</v>
      </c>
      <c r="C126" s="165">
        <v>11410</v>
      </c>
      <c r="D126" s="165">
        <v>10977</v>
      </c>
      <c r="E126" s="165">
        <v>9550</v>
      </c>
      <c r="F126" s="165">
        <v>4053</v>
      </c>
      <c r="G126" s="165">
        <v>7314</v>
      </c>
      <c r="H126" s="165">
        <v>11261</v>
      </c>
      <c r="I126" s="166">
        <f t="shared" si="57"/>
        <v>0.53964998632759098</v>
      </c>
      <c r="J126" s="167">
        <f t="shared" si="54"/>
        <v>0.17916230366492147</v>
      </c>
      <c r="K126" s="165">
        <f t="shared" si="55"/>
        <v>3947</v>
      </c>
      <c r="L126" s="165">
        <f t="shared" si="56"/>
        <v>1711</v>
      </c>
      <c r="M126" s="166">
        <f t="shared" si="58"/>
        <v>2.3669084300067911E-3</v>
      </c>
    </row>
    <row r="127" spans="2:16" x14ac:dyDescent="0.25">
      <c r="B127" s="164" t="s">
        <v>117</v>
      </c>
      <c r="C127" s="165">
        <v>7091</v>
      </c>
      <c r="D127" s="165">
        <v>6539</v>
      </c>
      <c r="E127" s="165">
        <v>6709</v>
      </c>
      <c r="F127" s="165">
        <v>2906</v>
      </c>
      <c r="G127" s="165">
        <v>7134</v>
      </c>
      <c r="H127" s="165">
        <v>8524</v>
      </c>
      <c r="I127" s="166">
        <f t="shared" si="57"/>
        <v>0.19484160358844971</v>
      </c>
      <c r="J127" s="167">
        <f t="shared" si="54"/>
        <v>0.27053212103145019</v>
      </c>
      <c r="K127" s="165">
        <f t="shared" si="55"/>
        <v>1390</v>
      </c>
      <c r="L127" s="165">
        <f t="shared" si="56"/>
        <v>1815</v>
      </c>
      <c r="M127" s="166">
        <f t="shared" si="58"/>
        <v>1.7916284039941291E-3</v>
      </c>
    </row>
    <row r="128" spans="2:16" x14ac:dyDescent="0.25">
      <c r="B128" s="164" t="s">
        <v>124</v>
      </c>
      <c r="C128" s="165">
        <v>2065</v>
      </c>
      <c r="D128" s="165">
        <v>1654</v>
      </c>
      <c r="E128" s="165">
        <v>1866</v>
      </c>
      <c r="F128" s="165">
        <v>784</v>
      </c>
      <c r="G128" s="165">
        <v>1333</v>
      </c>
      <c r="H128" s="165">
        <v>2573</v>
      </c>
      <c r="I128" s="166">
        <f t="shared" si="57"/>
        <v>0.93023255813953498</v>
      </c>
      <c r="J128" s="167">
        <f t="shared" si="54"/>
        <v>0.37888531618435151</v>
      </c>
      <c r="K128" s="165">
        <f t="shared" si="55"/>
        <v>1240</v>
      </c>
      <c r="L128" s="165">
        <f t="shared" si="56"/>
        <v>707</v>
      </c>
      <c r="M128" s="166">
        <f t="shared" si="58"/>
        <v>5.4080946544778205E-4</v>
      </c>
    </row>
    <row r="129" spans="2:16" x14ac:dyDescent="0.25">
      <c r="B129" s="164" t="s">
        <v>120</v>
      </c>
      <c r="C129" s="165">
        <v>1983</v>
      </c>
      <c r="D129" s="165">
        <v>1793</v>
      </c>
      <c r="E129" s="165">
        <v>1484</v>
      </c>
      <c r="F129" s="165">
        <v>812</v>
      </c>
      <c r="G129" s="165">
        <v>1357</v>
      </c>
      <c r="H129" s="165">
        <v>1836</v>
      </c>
      <c r="I129" s="166">
        <f t="shared" si="57"/>
        <v>0.35298452468680908</v>
      </c>
      <c r="J129" s="167">
        <f t="shared" si="54"/>
        <v>0.23719676549865221</v>
      </c>
      <c r="K129" s="165">
        <f t="shared" si="55"/>
        <v>479</v>
      </c>
      <c r="L129" s="165">
        <f t="shared" si="56"/>
        <v>352</v>
      </c>
      <c r="M129" s="166">
        <f t="shared" si="58"/>
        <v>3.8590212925072984E-4</v>
      </c>
    </row>
    <row r="130" spans="2:16" x14ac:dyDescent="0.25">
      <c r="B130" s="164" t="s">
        <v>129</v>
      </c>
      <c r="C130" s="165">
        <v>2008</v>
      </c>
      <c r="D130" s="165">
        <v>1802</v>
      </c>
      <c r="E130" s="165">
        <v>1623</v>
      </c>
      <c r="F130" s="165">
        <v>678</v>
      </c>
      <c r="G130" s="165">
        <v>555</v>
      </c>
      <c r="H130" s="165">
        <v>1075</v>
      </c>
      <c r="I130" s="166">
        <f t="shared" si="57"/>
        <v>0.93693693693693691</v>
      </c>
      <c r="J130" s="167">
        <f t="shared" si="54"/>
        <v>-0.3376463339494763</v>
      </c>
      <c r="K130" s="165">
        <f t="shared" si="55"/>
        <v>520</v>
      </c>
      <c r="L130" s="165">
        <f t="shared" si="56"/>
        <v>-548</v>
      </c>
      <c r="M130" s="166">
        <f t="shared" si="58"/>
        <v>2.2595032077589027E-4</v>
      </c>
    </row>
    <row r="131" spans="2:16" x14ac:dyDescent="0.25">
      <c r="B131" s="164" t="s">
        <v>132</v>
      </c>
      <c r="C131" s="165">
        <v>3338</v>
      </c>
      <c r="D131" s="165">
        <v>3139</v>
      </c>
      <c r="E131" s="165">
        <v>2681</v>
      </c>
      <c r="F131" s="165">
        <v>1097</v>
      </c>
      <c r="G131" s="165">
        <v>919</v>
      </c>
      <c r="H131" s="165">
        <v>1885</v>
      </c>
      <c r="I131" s="166">
        <f t="shared" si="57"/>
        <v>1.0511425462459196</v>
      </c>
      <c r="J131" s="167">
        <f t="shared" si="54"/>
        <v>-0.29690414024617684</v>
      </c>
      <c r="K131" s="165">
        <f t="shared" si="55"/>
        <v>966</v>
      </c>
      <c r="L131" s="165">
        <f t="shared" si="56"/>
        <v>-796</v>
      </c>
      <c r="M131" s="166">
        <f t="shared" si="58"/>
        <v>3.9620126015121226E-4</v>
      </c>
    </row>
    <row r="132" spans="2:16" x14ac:dyDescent="0.25">
      <c r="B132" s="170" t="s">
        <v>146</v>
      </c>
      <c r="C132" s="171">
        <f t="shared" ref="C132:H132" si="59">C124-SUM(C125:C131)</f>
        <v>59326</v>
      </c>
      <c r="D132" s="171">
        <f t="shared" si="59"/>
        <v>59498</v>
      </c>
      <c r="E132" s="171">
        <f t="shared" si="59"/>
        <v>65900</v>
      </c>
      <c r="F132" s="171">
        <f t="shared" si="59"/>
        <v>27674</v>
      </c>
      <c r="G132" s="171">
        <f t="shared" si="59"/>
        <v>37753</v>
      </c>
      <c r="H132" s="171">
        <f t="shared" si="59"/>
        <v>57174</v>
      </c>
      <c r="I132" s="172">
        <f t="shared" si="57"/>
        <v>0.51442269488517467</v>
      </c>
      <c r="J132" s="173">
        <f t="shared" si="54"/>
        <v>-0.13241274658573599</v>
      </c>
      <c r="K132" s="171">
        <f>H132-G132</f>
        <v>19421</v>
      </c>
      <c r="L132" s="171">
        <f t="shared" si="56"/>
        <v>-8726</v>
      </c>
      <c r="M132" s="172">
        <f t="shared" si="58"/>
        <v>1.2017194083758839E-2</v>
      </c>
    </row>
    <row r="133" spans="2:16" x14ac:dyDescent="0.25">
      <c r="B133" s="155" t="s">
        <v>55</v>
      </c>
      <c r="C133" s="153"/>
      <c r="D133" s="153"/>
      <c r="E133" s="153"/>
      <c r="F133" s="153"/>
      <c r="G133" s="153"/>
      <c r="H133" s="154"/>
      <c r="I133" s="154"/>
      <c r="J133" s="154"/>
      <c r="K133" s="154"/>
      <c r="L133" s="153"/>
      <c r="M133" s="153"/>
      <c r="N133" s="127"/>
      <c r="O133" s="127"/>
      <c r="P133" s="127"/>
    </row>
    <row r="134" spans="2:16" x14ac:dyDescent="0.25">
      <c r="B134" s="156" t="s">
        <v>69</v>
      </c>
      <c r="C134" s="157">
        <v>264633</v>
      </c>
      <c r="D134" s="157">
        <v>272428</v>
      </c>
      <c r="E134" s="157">
        <v>250224</v>
      </c>
      <c r="F134" s="157">
        <v>96681</v>
      </c>
      <c r="G134" s="157">
        <v>140346</v>
      </c>
      <c r="H134" s="157">
        <v>257117</v>
      </c>
      <c r="I134" s="158">
        <f>IFERROR(H134/G134-1,"-")</f>
        <v>0.83202228777450027</v>
      </c>
      <c r="J134" s="158">
        <f>IFERROR(H134/E134-1,"-")</f>
        <v>2.7547317603427324E-2</v>
      </c>
      <c r="K134" s="157">
        <f>H134-G134</f>
        <v>116771</v>
      </c>
      <c r="L134" s="157">
        <f>H134-E134</f>
        <v>6893</v>
      </c>
      <c r="M134" s="158">
        <f>H134/H$8</f>
        <v>5.4042482443660077E-2</v>
      </c>
      <c r="N134" s="106"/>
      <c r="O134" s="106"/>
      <c r="P134" s="106"/>
    </row>
    <row r="135" spans="2:16" x14ac:dyDescent="0.25">
      <c r="B135" s="159" t="s">
        <v>98</v>
      </c>
      <c r="C135" s="160">
        <v>41168</v>
      </c>
      <c r="D135" s="160">
        <v>51968</v>
      </c>
      <c r="E135" s="160">
        <v>45577</v>
      </c>
      <c r="F135" s="160">
        <v>26839</v>
      </c>
      <c r="G135" s="160">
        <v>45216</v>
      </c>
      <c r="H135" s="160">
        <v>29061</v>
      </c>
      <c r="I135" s="161">
        <f>IFERROR(H135/G135-1,"-")</f>
        <v>-0.35728503184713378</v>
      </c>
      <c r="J135" s="162">
        <f t="shared" ref="J135:J146" si="60">IFERROR(H135/E135-1,"-")</f>
        <v>-0.36237575970335911</v>
      </c>
      <c r="K135" s="160">
        <f t="shared" ref="K135:K145" si="61">H135-G135</f>
        <v>-16155</v>
      </c>
      <c r="L135" s="160">
        <f t="shared" ref="L135:L146" si="62">H135-E135</f>
        <v>-16516</v>
      </c>
      <c r="M135" s="161">
        <f>H135/H$8</f>
        <v>6.1082253693657187E-3</v>
      </c>
    </row>
    <row r="136" spans="2:16" x14ac:dyDescent="0.25">
      <c r="B136" s="164" t="s">
        <v>104</v>
      </c>
      <c r="C136" s="165">
        <v>28833</v>
      </c>
      <c r="D136" s="165">
        <v>36715</v>
      </c>
      <c r="E136" s="165">
        <v>24890</v>
      </c>
      <c r="F136" s="165">
        <v>20058</v>
      </c>
      <c r="G136" s="165">
        <v>34195</v>
      </c>
      <c r="H136" s="165">
        <v>19943</v>
      </c>
      <c r="I136" s="166">
        <f>IFERROR(H136/G136-1,"-")</f>
        <v>-0.41678607983623339</v>
      </c>
      <c r="J136" s="167">
        <f t="shared" si="60"/>
        <v>-0.19875451988750503</v>
      </c>
      <c r="K136" s="165">
        <f t="shared" si="61"/>
        <v>-14252</v>
      </c>
      <c r="L136" s="165">
        <f t="shared" si="62"/>
        <v>-4947</v>
      </c>
      <c r="M136" s="166">
        <f>H136/H$8</f>
        <v>4.1917462764963533E-3</v>
      </c>
    </row>
    <row r="137" spans="2:16" x14ac:dyDescent="0.25">
      <c r="B137" s="164" t="s">
        <v>101</v>
      </c>
      <c r="C137" s="165">
        <v>12335</v>
      </c>
      <c r="D137" s="165">
        <v>15253</v>
      </c>
      <c r="E137" s="165">
        <v>20687</v>
      </c>
      <c r="F137" s="165">
        <v>6781</v>
      </c>
      <c r="G137" s="165">
        <v>11021</v>
      </c>
      <c r="H137" s="165">
        <v>9118</v>
      </c>
      <c r="I137" s="166">
        <f>IFERROR(H137/G137-1,"-")</f>
        <v>-0.17267035659196084</v>
      </c>
      <c r="J137" s="167">
        <f t="shared" si="60"/>
        <v>-0.55924010247981826</v>
      </c>
      <c r="K137" s="165">
        <f t="shared" si="61"/>
        <v>-1903</v>
      </c>
      <c r="L137" s="165">
        <f t="shared" si="62"/>
        <v>-11569</v>
      </c>
      <c r="M137" s="166">
        <f>H137/H$8</f>
        <v>1.9164790928693652E-3</v>
      </c>
    </row>
    <row r="138" spans="2:16" x14ac:dyDescent="0.25">
      <c r="B138" s="159" t="s">
        <v>108</v>
      </c>
      <c r="C138" s="160">
        <v>223465</v>
      </c>
      <c r="D138" s="160">
        <v>220460</v>
      </c>
      <c r="E138" s="160">
        <v>204647</v>
      </c>
      <c r="F138" s="160">
        <v>69842</v>
      </c>
      <c r="G138" s="160">
        <v>95130</v>
      </c>
      <c r="H138" s="160">
        <v>228056</v>
      </c>
      <c r="I138" s="161">
        <f>IFERROR(H138/G138-1,"-")</f>
        <v>1.3973089456533163</v>
      </c>
      <c r="J138" s="162">
        <f t="shared" si="60"/>
        <v>0.11438721310353928</v>
      </c>
      <c r="K138" s="160">
        <f t="shared" si="61"/>
        <v>132926</v>
      </c>
      <c r="L138" s="160">
        <f t="shared" si="62"/>
        <v>23409</v>
      </c>
      <c r="M138" s="161">
        <f>H138/H$8</f>
        <v>4.7934257074294356E-2</v>
      </c>
    </row>
    <row r="139" spans="2:16" x14ac:dyDescent="0.25">
      <c r="B139" s="164" t="s">
        <v>111</v>
      </c>
      <c r="C139" s="165">
        <v>114948</v>
      </c>
      <c r="D139" s="165">
        <v>111248</v>
      </c>
      <c r="E139" s="165">
        <v>100583</v>
      </c>
      <c r="F139" s="165">
        <v>26093</v>
      </c>
      <c r="G139" s="165">
        <v>26467</v>
      </c>
      <c r="H139" s="165">
        <v>96562</v>
      </c>
      <c r="I139" s="166">
        <f t="shared" ref="I139:I146" si="63">IFERROR(H139/G139-1,"-")</f>
        <v>2.6483923376279894</v>
      </c>
      <c r="J139" s="167">
        <f t="shared" si="60"/>
        <v>-3.9976934472028103E-2</v>
      </c>
      <c r="K139" s="165">
        <f t="shared" si="61"/>
        <v>70095</v>
      </c>
      <c r="L139" s="165">
        <f t="shared" si="62"/>
        <v>-4021</v>
      </c>
      <c r="M139" s="166">
        <f t="shared" ref="M139:M146" si="64">H139/H$8</f>
        <v>2.0296013836987457E-2</v>
      </c>
    </row>
    <row r="140" spans="2:16" x14ac:dyDescent="0.25">
      <c r="B140" s="164" t="s">
        <v>114</v>
      </c>
      <c r="C140" s="165">
        <v>14383</v>
      </c>
      <c r="D140" s="165">
        <v>15410</v>
      </c>
      <c r="E140" s="165">
        <v>15093</v>
      </c>
      <c r="F140" s="165">
        <v>6042</v>
      </c>
      <c r="G140" s="165">
        <v>9298</v>
      </c>
      <c r="H140" s="165">
        <v>16587</v>
      </c>
      <c r="I140" s="166">
        <f t="shared" si="63"/>
        <v>0.78393202839320275</v>
      </c>
      <c r="J140" s="167">
        <f t="shared" si="60"/>
        <v>9.8986285032796717E-2</v>
      </c>
      <c r="K140" s="165">
        <f t="shared" si="61"/>
        <v>7289</v>
      </c>
      <c r="L140" s="165">
        <f t="shared" si="62"/>
        <v>1494</v>
      </c>
      <c r="M140" s="166">
        <f t="shared" si="64"/>
        <v>3.4863609029857599E-3</v>
      </c>
    </row>
    <row r="141" spans="2:16" x14ac:dyDescent="0.25">
      <c r="B141" s="164" t="s">
        <v>117</v>
      </c>
      <c r="C141" s="165">
        <v>29635</v>
      </c>
      <c r="D141" s="165">
        <v>24474</v>
      </c>
      <c r="E141" s="165">
        <v>19622</v>
      </c>
      <c r="F141" s="165">
        <v>6586</v>
      </c>
      <c r="G141" s="165">
        <v>15246</v>
      </c>
      <c r="H141" s="165">
        <v>26940</v>
      </c>
      <c r="I141" s="166">
        <f t="shared" si="63"/>
        <v>0.7670208579299489</v>
      </c>
      <c r="J141" s="167">
        <f t="shared" si="60"/>
        <v>0.37294873101620629</v>
      </c>
      <c r="K141" s="165">
        <f t="shared" si="61"/>
        <v>11694</v>
      </c>
      <c r="L141" s="165">
        <f t="shared" si="62"/>
        <v>7318</v>
      </c>
      <c r="M141" s="166">
        <f t="shared" si="64"/>
        <v>5.6624201318162641E-3</v>
      </c>
    </row>
    <row r="142" spans="2:16" x14ac:dyDescent="0.25">
      <c r="B142" s="164" t="s">
        <v>124</v>
      </c>
      <c r="C142" s="165">
        <v>3884</v>
      </c>
      <c r="D142" s="165">
        <v>4413</v>
      </c>
      <c r="E142" s="165">
        <v>3955</v>
      </c>
      <c r="F142" s="165">
        <v>1273</v>
      </c>
      <c r="G142" s="165">
        <v>4366</v>
      </c>
      <c r="H142" s="165">
        <v>9965</v>
      </c>
      <c r="I142" s="166">
        <f t="shared" si="63"/>
        <v>1.2824095281722401</v>
      </c>
      <c r="J142" s="167">
        <f t="shared" si="60"/>
        <v>1.5195954487989884</v>
      </c>
      <c r="K142" s="165">
        <f t="shared" si="61"/>
        <v>5599</v>
      </c>
      <c r="L142" s="165">
        <f t="shared" si="62"/>
        <v>6010</v>
      </c>
      <c r="M142" s="166">
        <f t="shared" si="64"/>
        <v>2.0945069270062759E-3</v>
      </c>
    </row>
    <row r="143" spans="2:16" x14ac:dyDescent="0.25">
      <c r="B143" s="164" t="s">
        <v>120</v>
      </c>
      <c r="C143" s="165">
        <v>4629</v>
      </c>
      <c r="D143" s="165">
        <v>4348</v>
      </c>
      <c r="E143" s="165">
        <v>4225</v>
      </c>
      <c r="F143" s="165">
        <v>1935</v>
      </c>
      <c r="G143" s="165">
        <v>3344</v>
      </c>
      <c r="H143" s="165">
        <v>4569</v>
      </c>
      <c r="I143" s="166">
        <f t="shared" si="63"/>
        <v>0.36632775119617222</v>
      </c>
      <c r="J143" s="167">
        <f t="shared" si="60"/>
        <v>8.1420118343195291E-2</v>
      </c>
      <c r="K143" s="165">
        <f t="shared" si="61"/>
        <v>1225</v>
      </c>
      <c r="L143" s="165">
        <f t="shared" si="62"/>
        <v>344</v>
      </c>
      <c r="M143" s="166">
        <f t="shared" si="64"/>
        <v>9.6034140988376069E-4</v>
      </c>
    </row>
    <row r="144" spans="2:16" x14ac:dyDescent="0.25">
      <c r="B144" s="164" t="s">
        <v>129</v>
      </c>
      <c r="C144" s="165">
        <v>2217</v>
      </c>
      <c r="D144" s="165">
        <v>2096</v>
      </c>
      <c r="E144" s="165">
        <v>2428</v>
      </c>
      <c r="F144" s="165">
        <v>1979</v>
      </c>
      <c r="G144" s="165">
        <v>1422</v>
      </c>
      <c r="H144" s="165">
        <v>3324</v>
      </c>
      <c r="I144" s="166">
        <f t="shared" si="63"/>
        <v>1.3375527426160336</v>
      </c>
      <c r="J144" s="167">
        <f t="shared" si="60"/>
        <v>0.36902800658978574</v>
      </c>
      <c r="K144" s="165">
        <f t="shared" si="61"/>
        <v>1902</v>
      </c>
      <c r="L144" s="165">
        <f t="shared" si="62"/>
        <v>896</v>
      </c>
      <c r="M144" s="166">
        <f t="shared" si="64"/>
        <v>6.9865941047354352E-4</v>
      </c>
    </row>
    <row r="145" spans="2:16" x14ac:dyDescent="0.25">
      <c r="B145" s="164" t="s">
        <v>132</v>
      </c>
      <c r="C145" s="165">
        <v>10116</v>
      </c>
      <c r="D145" s="165">
        <v>10395</v>
      </c>
      <c r="E145" s="165">
        <v>6221</v>
      </c>
      <c r="F145" s="165">
        <v>4050</v>
      </c>
      <c r="G145" s="165">
        <v>947</v>
      </c>
      <c r="H145" s="165">
        <v>2079</v>
      </c>
      <c r="I145" s="166">
        <f t="shared" si="63"/>
        <v>1.1953537486800423</v>
      </c>
      <c r="J145" s="167">
        <f t="shared" si="60"/>
        <v>-0.66580935540909825</v>
      </c>
      <c r="K145" s="165">
        <f t="shared" si="61"/>
        <v>1132</v>
      </c>
      <c r="L145" s="165">
        <f t="shared" si="62"/>
        <v>-4142</v>
      </c>
      <c r="M145" s="166">
        <f t="shared" si="64"/>
        <v>4.369774110633264E-4</v>
      </c>
    </row>
    <row r="146" spans="2:16" x14ac:dyDescent="0.25">
      <c r="B146" s="170" t="s">
        <v>146</v>
      </c>
      <c r="C146" s="171">
        <f t="shared" ref="C146:H146" si="65">C138-SUM(C139:C145)</f>
        <v>43653</v>
      </c>
      <c r="D146" s="171">
        <f t="shared" si="65"/>
        <v>48076</v>
      </c>
      <c r="E146" s="171">
        <f t="shared" si="65"/>
        <v>52520</v>
      </c>
      <c r="F146" s="171">
        <f t="shared" si="65"/>
        <v>21884</v>
      </c>
      <c r="G146" s="171">
        <f t="shared" si="65"/>
        <v>34040</v>
      </c>
      <c r="H146" s="171">
        <f t="shared" si="65"/>
        <v>68030</v>
      </c>
      <c r="I146" s="172">
        <f t="shared" si="63"/>
        <v>0.99853113983548769</v>
      </c>
      <c r="J146" s="173">
        <f t="shared" si="60"/>
        <v>0.29531607006854532</v>
      </c>
      <c r="K146" s="171">
        <f>H146-G146</f>
        <v>33990</v>
      </c>
      <c r="L146" s="171">
        <f t="shared" si="62"/>
        <v>15510</v>
      </c>
      <c r="M146" s="172">
        <f t="shared" si="64"/>
        <v>1.4298977044077968E-2</v>
      </c>
    </row>
    <row r="147" spans="2:16" x14ac:dyDescent="0.25">
      <c r="B147" s="155" t="s">
        <v>56</v>
      </c>
      <c r="C147" s="153"/>
      <c r="D147" s="153"/>
      <c r="E147" s="153"/>
      <c r="F147" s="153"/>
      <c r="G147" s="153"/>
      <c r="H147" s="154"/>
      <c r="I147" s="154"/>
      <c r="J147" s="154"/>
      <c r="K147" s="154"/>
      <c r="L147" s="153"/>
      <c r="M147" s="153"/>
      <c r="N147" s="127"/>
      <c r="O147" s="127"/>
      <c r="P147" s="127"/>
    </row>
    <row r="148" spans="2:16" x14ac:dyDescent="0.25">
      <c r="B148" s="156" t="s">
        <v>69</v>
      </c>
      <c r="C148" s="157">
        <v>127016</v>
      </c>
      <c r="D148" s="157">
        <v>128565</v>
      </c>
      <c r="E148" s="157">
        <v>126097</v>
      </c>
      <c r="F148" s="157">
        <v>43425</v>
      </c>
      <c r="G148" s="157">
        <v>71959</v>
      </c>
      <c r="H148" s="157">
        <v>111437</v>
      </c>
      <c r="I148" s="158">
        <f>IFERROR(H148/G148-1,"-")</f>
        <v>0.54861796300671206</v>
      </c>
      <c r="J148" s="158">
        <f>IFERROR(H148/E148-1,"-")</f>
        <v>-0.11625970483040837</v>
      </c>
      <c r="K148" s="157">
        <f>H148-G148</f>
        <v>39478</v>
      </c>
      <c r="L148" s="157">
        <f>H148-E148</f>
        <v>-14660</v>
      </c>
      <c r="M148" s="158">
        <f>H148/H$8</f>
        <v>2.3422535717491057E-2</v>
      </c>
      <c r="N148" s="106"/>
      <c r="O148" s="106"/>
      <c r="P148" s="106"/>
    </row>
    <row r="149" spans="2:16" x14ac:dyDescent="0.25">
      <c r="B149" s="159" t="s">
        <v>98</v>
      </c>
      <c r="C149" s="160">
        <v>50712</v>
      </c>
      <c r="D149" s="160">
        <v>52082</v>
      </c>
      <c r="E149" s="160">
        <v>54208</v>
      </c>
      <c r="F149" s="160">
        <v>22164</v>
      </c>
      <c r="G149" s="160">
        <v>40392</v>
      </c>
      <c r="H149" s="160">
        <v>57756</v>
      </c>
      <c r="I149" s="161">
        <f>IFERROR(H149/G149-1,"-")</f>
        <v>0.42988710635769456</v>
      </c>
      <c r="J149" s="162">
        <f t="shared" ref="J149:J160" si="66">IFERROR(H149/E149-1,"-")</f>
        <v>6.5451593860684776E-2</v>
      </c>
      <c r="K149" s="160">
        <f t="shared" ref="K149:K159" si="67">H149-G149</f>
        <v>17364</v>
      </c>
      <c r="L149" s="160">
        <f t="shared" ref="L149:L160" si="68">H149-E149</f>
        <v>3548</v>
      </c>
      <c r="M149" s="161">
        <f>H149/H$8</f>
        <v>1.213952253649518E-2</v>
      </c>
    </row>
    <row r="150" spans="2:16" x14ac:dyDescent="0.25">
      <c r="B150" s="164" t="s">
        <v>104</v>
      </c>
      <c r="C150" s="165">
        <v>30664</v>
      </c>
      <c r="D150" s="165">
        <v>31773</v>
      </c>
      <c r="E150" s="165">
        <v>32990</v>
      </c>
      <c r="F150" s="165">
        <v>14597</v>
      </c>
      <c r="G150" s="165">
        <v>32366</v>
      </c>
      <c r="H150" s="165">
        <v>41603</v>
      </c>
      <c r="I150" s="166">
        <f>IFERROR(H150/G150-1,"-")</f>
        <v>0.28539207810665523</v>
      </c>
      <c r="J150" s="167">
        <f t="shared" si="66"/>
        <v>0.26107911488329805</v>
      </c>
      <c r="K150" s="165">
        <f t="shared" si="67"/>
        <v>9237</v>
      </c>
      <c r="L150" s="165">
        <f t="shared" si="68"/>
        <v>8613</v>
      </c>
      <c r="M150" s="166">
        <f>H150/H$8</f>
        <v>8.7443825071994077E-3</v>
      </c>
    </row>
    <row r="151" spans="2:16" x14ac:dyDescent="0.25">
      <c r="B151" s="164" t="s">
        <v>101</v>
      </c>
      <c r="C151" s="165">
        <v>20048</v>
      </c>
      <c r="D151" s="165">
        <v>20309</v>
      </c>
      <c r="E151" s="165">
        <v>21218</v>
      </c>
      <c r="F151" s="165">
        <v>7567</v>
      </c>
      <c r="G151" s="165">
        <v>8026</v>
      </c>
      <c r="H151" s="165">
        <v>16153</v>
      </c>
      <c r="I151" s="166">
        <f>IFERROR(H151/G151-1,"-")</f>
        <v>1.012584101669574</v>
      </c>
      <c r="J151" s="167">
        <f t="shared" si="66"/>
        <v>-0.23871241398812326</v>
      </c>
      <c r="K151" s="165">
        <f t="shared" si="67"/>
        <v>8127</v>
      </c>
      <c r="L151" s="165">
        <f t="shared" si="68"/>
        <v>-5065</v>
      </c>
      <c r="M151" s="166">
        <f>H151/H$8</f>
        <v>3.3951400292957729E-3</v>
      </c>
    </row>
    <row r="152" spans="2:16" x14ac:dyDescent="0.25">
      <c r="B152" s="159" t="s">
        <v>108</v>
      </c>
      <c r="C152" s="160">
        <v>76304</v>
      </c>
      <c r="D152" s="160">
        <v>76483</v>
      </c>
      <c r="E152" s="160">
        <v>71889</v>
      </c>
      <c r="F152" s="160">
        <v>21261</v>
      </c>
      <c r="G152" s="160">
        <v>31567</v>
      </c>
      <c r="H152" s="160">
        <v>53681</v>
      </c>
      <c r="I152" s="161">
        <f>IFERROR(H152/G152-1,"-")</f>
        <v>0.70054170494503754</v>
      </c>
      <c r="J152" s="162">
        <f t="shared" si="66"/>
        <v>-0.25327936123746331</v>
      </c>
      <c r="K152" s="160">
        <f t="shared" si="67"/>
        <v>22114</v>
      </c>
      <c r="L152" s="160">
        <f t="shared" si="68"/>
        <v>-18208</v>
      </c>
      <c r="M152" s="161">
        <f>H152/H$8</f>
        <v>1.1283013180995876E-2</v>
      </c>
    </row>
    <row r="153" spans="2:16" x14ac:dyDescent="0.25">
      <c r="B153" s="164" t="s">
        <v>111</v>
      </c>
      <c r="C153" s="165">
        <v>26819</v>
      </c>
      <c r="D153" s="165">
        <v>22776</v>
      </c>
      <c r="E153" s="165">
        <v>21798</v>
      </c>
      <c r="F153" s="165">
        <v>5789</v>
      </c>
      <c r="G153" s="165">
        <v>5609</v>
      </c>
      <c r="H153" s="165">
        <v>19238</v>
      </c>
      <c r="I153" s="166">
        <f t="shared" ref="I153:I160" si="69">IFERROR(H153/G153-1,"-")</f>
        <v>2.4298448921376359</v>
      </c>
      <c r="J153" s="167">
        <f t="shared" si="66"/>
        <v>-0.11744196715294986</v>
      </c>
      <c r="K153" s="165">
        <f t="shared" si="67"/>
        <v>13629</v>
      </c>
      <c r="L153" s="165">
        <f t="shared" si="68"/>
        <v>-2560</v>
      </c>
      <c r="M153" s="166">
        <f t="shared" ref="M153:M160" si="70">H153/H$8</f>
        <v>4.0435649033363505E-3</v>
      </c>
    </row>
    <row r="154" spans="2:16" x14ac:dyDescent="0.25">
      <c r="B154" s="164" t="s">
        <v>114</v>
      </c>
      <c r="C154" s="165">
        <v>23744</v>
      </c>
      <c r="D154" s="165">
        <v>22752</v>
      </c>
      <c r="E154" s="165">
        <v>18523</v>
      </c>
      <c r="F154" s="165">
        <v>5079</v>
      </c>
      <c r="G154" s="165">
        <v>8623</v>
      </c>
      <c r="H154" s="165">
        <v>11385</v>
      </c>
      <c r="I154" s="166">
        <f t="shared" si="69"/>
        <v>0.32030615794966955</v>
      </c>
      <c r="J154" s="167">
        <f t="shared" si="66"/>
        <v>-0.38535874318414942</v>
      </c>
      <c r="K154" s="165">
        <f t="shared" si="67"/>
        <v>2762</v>
      </c>
      <c r="L154" s="165">
        <f t="shared" si="68"/>
        <v>-7138</v>
      </c>
      <c r="M154" s="166">
        <f t="shared" si="70"/>
        <v>2.3929715367753588E-3</v>
      </c>
    </row>
    <row r="155" spans="2:16" x14ac:dyDescent="0.25">
      <c r="B155" s="164" t="s">
        <v>117</v>
      </c>
      <c r="C155" s="165">
        <v>6927</v>
      </c>
      <c r="D155" s="165">
        <v>11086</v>
      </c>
      <c r="E155" s="165">
        <v>9905</v>
      </c>
      <c r="F155" s="165">
        <v>2317</v>
      </c>
      <c r="G155" s="165">
        <v>5206</v>
      </c>
      <c r="H155" s="165">
        <v>6579</v>
      </c>
      <c r="I155" s="166">
        <f t="shared" si="69"/>
        <v>0.26373415290049951</v>
      </c>
      <c r="J155" s="167">
        <f t="shared" si="66"/>
        <v>-0.33579000504795553</v>
      </c>
      <c r="K155" s="165">
        <f t="shared" si="67"/>
        <v>1373</v>
      </c>
      <c r="L155" s="165">
        <f t="shared" si="68"/>
        <v>-3326</v>
      </c>
      <c r="M155" s="166">
        <f t="shared" si="70"/>
        <v>1.3828159631484485E-3</v>
      </c>
    </row>
    <row r="156" spans="2:16" x14ac:dyDescent="0.25">
      <c r="B156" s="164" t="s">
        <v>124</v>
      </c>
      <c r="C156" s="165">
        <v>2064</v>
      </c>
      <c r="D156" s="165">
        <v>1463</v>
      </c>
      <c r="E156" s="165">
        <v>1673</v>
      </c>
      <c r="F156" s="165">
        <v>600</v>
      </c>
      <c r="G156" s="165">
        <v>927</v>
      </c>
      <c r="H156" s="165">
        <v>1690</v>
      </c>
      <c r="I156" s="166">
        <f t="shared" si="69"/>
        <v>0.8230852211434736</v>
      </c>
      <c r="J156" s="167">
        <f t="shared" si="66"/>
        <v>1.0161386730424438E-2</v>
      </c>
      <c r="K156" s="165">
        <f t="shared" si="67"/>
        <v>763</v>
      </c>
      <c r="L156" s="165">
        <f t="shared" si="68"/>
        <v>17</v>
      </c>
      <c r="M156" s="166">
        <f t="shared" si="70"/>
        <v>3.5521492289419029E-4</v>
      </c>
    </row>
    <row r="157" spans="2:16" x14ac:dyDescent="0.25">
      <c r="B157" s="164" t="s">
        <v>120</v>
      </c>
      <c r="C157" s="165">
        <v>1265</v>
      </c>
      <c r="D157" s="165">
        <v>2483</v>
      </c>
      <c r="E157" s="165">
        <v>3007</v>
      </c>
      <c r="F157" s="165">
        <v>1505</v>
      </c>
      <c r="G157" s="165">
        <v>1749</v>
      </c>
      <c r="H157" s="165">
        <v>2959</v>
      </c>
      <c r="I157" s="166">
        <f t="shared" si="69"/>
        <v>0.69182389937106925</v>
      </c>
      <c r="J157" s="167">
        <f t="shared" si="66"/>
        <v>-1.5962753574991662E-2</v>
      </c>
      <c r="K157" s="165">
        <f t="shared" si="67"/>
        <v>1210</v>
      </c>
      <c r="L157" s="165">
        <f t="shared" si="68"/>
        <v>-48</v>
      </c>
      <c r="M157" s="166">
        <f t="shared" si="70"/>
        <v>6.219413945821947E-4</v>
      </c>
    </row>
    <row r="158" spans="2:16" x14ac:dyDescent="0.25">
      <c r="B158" s="164" t="s">
        <v>129</v>
      </c>
      <c r="C158" s="165">
        <v>537</v>
      </c>
      <c r="D158" s="165">
        <v>443</v>
      </c>
      <c r="E158" s="165">
        <v>472</v>
      </c>
      <c r="F158" s="165">
        <v>354</v>
      </c>
      <c r="G158" s="165">
        <v>292</v>
      </c>
      <c r="H158" s="165">
        <v>497</v>
      </c>
      <c r="I158" s="166">
        <f t="shared" si="69"/>
        <v>0.70205479452054798</v>
      </c>
      <c r="J158" s="167">
        <f t="shared" si="66"/>
        <v>5.2966101694915224E-2</v>
      </c>
      <c r="K158" s="165">
        <f t="shared" si="67"/>
        <v>205</v>
      </c>
      <c r="L158" s="165">
        <f t="shared" si="68"/>
        <v>25</v>
      </c>
      <c r="M158" s="166">
        <f t="shared" si="70"/>
        <v>1.0446261341917904E-4</v>
      </c>
    </row>
    <row r="159" spans="2:16" x14ac:dyDescent="0.25">
      <c r="B159" s="164" t="s">
        <v>132</v>
      </c>
      <c r="C159" s="165">
        <v>980</v>
      </c>
      <c r="D159" s="165">
        <v>1135</v>
      </c>
      <c r="E159" s="165">
        <v>1062</v>
      </c>
      <c r="F159" s="165">
        <v>441</v>
      </c>
      <c r="G159" s="165">
        <v>454</v>
      </c>
      <c r="H159" s="165">
        <v>656</v>
      </c>
      <c r="I159" s="166">
        <f t="shared" si="69"/>
        <v>0.44493392070484572</v>
      </c>
      <c r="J159" s="167">
        <f t="shared" si="66"/>
        <v>-0.38229755178907721</v>
      </c>
      <c r="K159" s="165">
        <f t="shared" si="67"/>
        <v>202</v>
      </c>
      <c r="L159" s="165">
        <f t="shared" si="68"/>
        <v>-406</v>
      </c>
      <c r="M159" s="166">
        <f t="shared" si="70"/>
        <v>1.3788224225952001E-4</v>
      </c>
    </row>
    <row r="160" spans="2:16" x14ac:dyDescent="0.25">
      <c r="B160" s="170" t="s">
        <v>146</v>
      </c>
      <c r="C160" s="171">
        <f t="shared" ref="C160:H160" si="71">C152-SUM(C153:C159)</f>
        <v>13968</v>
      </c>
      <c r="D160" s="171">
        <f t="shared" si="71"/>
        <v>14345</v>
      </c>
      <c r="E160" s="171">
        <f t="shared" si="71"/>
        <v>15449</v>
      </c>
      <c r="F160" s="171">
        <f t="shared" si="71"/>
        <v>5176</v>
      </c>
      <c r="G160" s="171">
        <f t="shared" si="71"/>
        <v>8707</v>
      </c>
      <c r="H160" s="171">
        <f t="shared" si="71"/>
        <v>10677</v>
      </c>
      <c r="I160" s="172">
        <f t="shared" si="69"/>
        <v>0.22625473756747438</v>
      </c>
      <c r="J160" s="173">
        <f t="shared" si="66"/>
        <v>-0.30888730662178787</v>
      </c>
      <c r="K160" s="171">
        <f>H160-G160</f>
        <v>1970</v>
      </c>
      <c r="L160" s="171">
        <f t="shared" si="68"/>
        <v>-4772</v>
      </c>
      <c r="M160" s="172">
        <f t="shared" si="70"/>
        <v>2.2441596045806329E-3</v>
      </c>
    </row>
    <row r="161" spans="2:13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</row>
    <row r="162" spans="2:13" x14ac:dyDescent="0.25">
      <c r="B162" s="106" t="s">
        <v>41</v>
      </c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C12E7-545C-42E3-A909-460F5B42BA1B}">
  <sheetPr>
    <tabColor theme="7" tint="0.79998168889431442"/>
  </sheetPr>
  <dimension ref="A1:U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1" width="11.42578125" hidden="1" customWidth="1"/>
  </cols>
  <sheetData>
    <row r="1" spans="1:21" ht="42.75" customHeight="1" x14ac:dyDescent="0.25"/>
    <row r="2" spans="1:21" ht="18" customHeight="1" x14ac:dyDescent="0.25"/>
    <row r="3" spans="1:21" x14ac:dyDescent="0.25">
      <c r="B3" s="57"/>
    </row>
    <row r="6" spans="1:21" ht="42" customHeight="1" thickBot="1" x14ac:dyDescent="0.3">
      <c r="B6" s="265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5"/>
      <c r="D6" s="265"/>
      <c r="E6" s="265"/>
      <c r="F6" s="265"/>
      <c r="G6" s="265"/>
      <c r="H6" s="265"/>
      <c r="I6" s="265"/>
      <c r="J6" s="265"/>
      <c r="M6" s="265" t="s">
        <v>253</v>
      </c>
      <c r="N6" s="265"/>
      <c r="O6" s="265"/>
      <c r="P6" s="265"/>
      <c r="Q6" s="265"/>
      <c r="R6" s="265"/>
      <c r="S6" s="265"/>
      <c r="T6" s="265"/>
      <c r="U6" s="265"/>
    </row>
    <row r="7" spans="1:21" ht="6" customHeight="1" x14ac:dyDescent="0.25"/>
    <row r="8" spans="1:21" ht="15.75" x14ac:dyDescent="0.25">
      <c r="B8" s="145"/>
      <c r="C8" s="293" t="s">
        <v>46</v>
      </c>
      <c r="D8" s="294"/>
      <c r="E8" s="294"/>
      <c r="F8" s="294"/>
      <c r="G8" s="294"/>
      <c r="H8" s="294"/>
      <c r="I8" s="294"/>
      <c r="J8" s="294"/>
    </row>
    <row r="9" spans="1:21" s="146" customFormat="1" ht="72" customHeight="1" x14ac:dyDescent="0.25">
      <c r="A9"/>
      <c r="B9" s="147"/>
      <c r="C9" s="174" t="s">
        <v>220</v>
      </c>
      <c r="D9" s="174" t="s">
        <v>221</v>
      </c>
      <c r="E9" s="174" t="s">
        <v>222</v>
      </c>
      <c r="F9" s="174" t="s">
        <v>223</v>
      </c>
      <c r="G9" s="174" t="s">
        <v>224</v>
      </c>
      <c r="H9" s="175" t="str">
        <f>CONCATENATE("var. ",RIGHT(G9,2),"/",RIGHT(F9,2))</f>
        <v>var. 23/22</v>
      </c>
      <c r="I9" s="175" t="str">
        <f>CONCATENATE("var. ",RIGHT(G9,2),"/",RIGHT(C9,2))</f>
        <v>var. 23/19</v>
      </c>
      <c r="J9" s="175" t="str">
        <f>CONCATENATE("Cuota s/ total lugares de residencia ",RIGHT(G9,4))</f>
        <v>Cuota s/ total lugares de residencia 2023</v>
      </c>
      <c r="M9" s="147"/>
      <c r="N9" s="174" t="s">
        <v>220</v>
      </c>
      <c r="O9" s="174" t="s">
        <v>221</v>
      </c>
      <c r="P9" s="174" t="s">
        <v>222</v>
      </c>
      <c r="Q9" s="174" t="s">
        <v>223</v>
      </c>
      <c r="R9" s="174" t="s">
        <v>224</v>
      </c>
      <c r="S9" s="175" t="str">
        <f>CONCATENATE("var. ",RIGHT(R9,2),"/",RIGHT(Q9,2))</f>
        <v>var. 23/22</v>
      </c>
      <c r="T9" s="175" t="str">
        <f>CONCATENATE("var. ",RIGHT(R9,2),"/",RIGHT(N9,2))</f>
        <v>var. 23/19</v>
      </c>
      <c r="U9" s="175" t="str">
        <f>CONCATENATE("Cuota s/ total lugares de residencia ",RIGHT(R9,4))</f>
        <v>Cuota s/ total lugares de residencia 2023</v>
      </c>
    </row>
    <row r="10" spans="1:21" x14ac:dyDescent="0.25">
      <c r="B10" s="152" t="s">
        <v>46</v>
      </c>
      <c r="C10" s="153"/>
      <c r="D10" s="153"/>
      <c r="E10" s="153"/>
      <c r="F10" s="153"/>
      <c r="G10" s="153"/>
      <c r="H10" s="154"/>
      <c r="I10" s="154"/>
      <c r="J10" s="154"/>
      <c r="M10" s="155" t="s">
        <v>54</v>
      </c>
      <c r="N10" s="176"/>
      <c r="O10" s="176"/>
      <c r="P10" s="176"/>
      <c r="Q10" s="176"/>
      <c r="R10" s="176"/>
      <c r="S10" s="177"/>
      <c r="T10" s="177"/>
      <c r="U10" s="177"/>
    </row>
    <row r="11" spans="1:21" x14ac:dyDescent="0.25">
      <c r="B11" s="156" t="s">
        <v>69</v>
      </c>
      <c r="C11" s="178">
        <v>468289</v>
      </c>
      <c r="D11" s="178">
        <v>94228</v>
      </c>
      <c r="E11" s="178">
        <v>370663</v>
      </c>
      <c r="F11" s="178">
        <v>494720</v>
      </c>
      <c r="G11" s="178">
        <v>510044</v>
      </c>
      <c r="H11" s="179">
        <f t="shared" ref="H11:H23" si="0">IFERROR(G11/F11-1,"-")</f>
        <v>3.0975097024579457E-2</v>
      </c>
      <c r="I11" s="179">
        <f t="shared" ref="I11:I23" si="1">IFERROR(G11/C11-1,"-")</f>
        <v>8.9165024162429551E-2</v>
      </c>
      <c r="J11" s="179">
        <f>G11/G11</f>
        <v>1</v>
      </c>
      <c r="K11" s="80"/>
      <c r="L11" s="80"/>
      <c r="M11" s="156" t="s">
        <v>69</v>
      </c>
      <c r="N11" s="178">
        <v>21585</v>
      </c>
      <c r="O11" s="178">
        <v>7232</v>
      </c>
      <c r="P11" s="178">
        <v>19039</v>
      </c>
      <c r="Q11" s="178">
        <v>24713</v>
      </c>
      <c r="R11" s="178">
        <v>21639</v>
      </c>
      <c r="S11" s="179">
        <f t="shared" ref="S11:S23" si="2">IFERROR(R11/Q11-1,"-")</f>
        <v>-0.12438797394084089</v>
      </c>
      <c r="T11" s="179">
        <f t="shared" ref="T11:T23" si="3">IFERROR(R11/N11-1,"-")</f>
        <v>2.5017373175817426E-3</v>
      </c>
      <c r="U11" s="179">
        <f>R11/R11</f>
        <v>1</v>
      </c>
    </row>
    <row r="12" spans="1:21" x14ac:dyDescent="0.25">
      <c r="B12" s="159" t="s">
        <v>98</v>
      </c>
      <c r="C12" s="160">
        <v>76737</v>
      </c>
      <c r="D12" s="160">
        <v>26611</v>
      </c>
      <c r="E12" s="160">
        <v>63685</v>
      </c>
      <c r="F12" s="160">
        <v>74177</v>
      </c>
      <c r="G12" s="160">
        <v>71872</v>
      </c>
      <c r="H12" s="161">
        <f t="shared" si="0"/>
        <v>-3.107432222926243E-2</v>
      </c>
      <c r="I12" s="162">
        <f t="shared" si="1"/>
        <v>-6.339836063437454E-2</v>
      </c>
      <c r="J12" s="161">
        <f>G12/G11</f>
        <v>0.14091333296735184</v>
      </c>
      <c r="K12" s="80"/>
      <c r="L12" s="80"/>
      <c r="M12" s="159" t="s">
        <v>98</v>
      </c>
      <c r="N12" s="160">
        <v>10546</v>
      </c>
      <c r="O12" s="160">
        <v>4539</v>
      </c>
      <c r="P12" s="160">
        <v>10127</v>
      </c>
      <c r="Q12" s="160">
        <v>11037</v>
      </c>
      <c r="R12" s="160">
        <v>10903</v>
      </c>
      <c r="S12" s="161">
        <f t="shared" si="2"/>
        <v>-1.2140980338860241E-2</v>
      </c>
      <c r="T12" s="162">
        <f t="shared" si="3"/>
        <v>3.3851697326000352E-2</v>
      </c>
      <c r="U12" s="161">
        <f>R12/R11</f>
        <v>0.50385877351079067</v>
      </c>
    </row>
    <row r="13" spans="1:21" x14ac:dyDescent="0.25">
      <c r="B13" s="164" t="s">
        <v>104</v>
      </c>
      <c r="C13" s="165">
        <v>28670</v>
      </c>
      <c r="D13" s="165">
        <v>15869</v>
      </c>
      <c r="E13" s="165">
        <v>28042</v>
      </c>
      <c r="F13" s="165">
        <v>26909</v>
      </c>
      <c r="G13" s="165">
        <v>27496</v>
      </c>
      <c r="H13" s="166">
        <f t="shared" si="0"/>
        <v>2.1814262886023172E-2</v>
      </c>
      <c r="I13" s="167">
        <f t="shared" si="1"/>
        <v>-4.0948726892221843E-2</v>
      </c>
      <c r="J13" s="166">
        <f>G13/G11</f>
        <v>5.3909074511218638E-2</v>
      </c>
      <c r="K13" s="80"/>
      <c r="L13" s="80"/>
      <c r="M13" s="164" t="s">
        <v>104</v>
      </c>
      <c r="N13" s="165">
        <v>6071</v>
      </c>
      <c r="O13" s="165">
        <v>2272</v>
      </c>
      <c r="P13" s="165">
        <v>5476</v>
      </c>
      <c r="Q13" s="165">
        <v>5871</v>
      </c>
      <c r="R13" s="165">
        <v>5317</v>
      </c>
      <c r="S13" s="166">
        <f t="shared" si="2"/>
        <v>-9.436211888945667E-2</v>
      </c>
      <c r="T13" s="167">
        <f t="shared" si="3"/>
        <v>-0.12419700214132767</v>
      </c>
      <c r="U13" s="166">
        <f>R13/R11</f>
        <v>0.24571375756735525</v>
      </c>
    </row>
    <row r="14" spans="1:21" x14ac:dyDescent="0.25">
      <c r="B14" s="164" t="s">
        <v>101</v>
      </c>
      <c r="C14" s="165">
        <v>48067</v>
      </c>
      <c r="D14" s="165">
        <v>10742</v>
      </c>
      <c r="E14" s="165">
        <v>35643</v>
      </c>
      <c r="F14" s="165">
        <v>47268</v>
      </c>
      <c r="G14" s="165">
        <v>44376</v>
      </c>
      <c r="H14" s="166">
        <f t="shared" si="0"/>
        <v>-6.1183041381061232E-2</v>
      </c>
      <c r="I14" s="167">
        <f t="shared" si="1"/>
        <v>-7.6788649177190194E-2</v>
      </c>
      <c r="J14" s="166">
        <f>G14/G11</f>
        <v>8.7004258456133202E-2</v>
      </c>
      <c r="K14" s="80"/>
      <c r="L14" s="80"/>
      <c r="M14" s="164" t="s">
        <v>101</v>
      </c>
      <c r="N14" s="165">
        <v>4475</v>
      </c>
      <c r="O14" s="165">
        <v>2267</v>
      </c>
      <c r="P14" s="165">
        <v>4651</v>
      </c>
      <c r="Q14" s="165">
        <v>5166</v>
      </c>
      <c r="R14" s="165">
        <v>5586</v>
      </c>
      <c r="S14" s="166">
        <f t="shared" si="2"/>
        <v>8.1300813008130079E-2</v>
      </c>
      <c r="T14" s="167">
        <f t="shared" si="3"/>
        <v>0.248268156424581</v>
      </c>
      <c r="U14" s="166">
        <f>R14/R11</f>
        <v>0.25814501594343547</v>
      </c>
    </row>
    <row r="15" spans="1:21" x14ac:dyDescent="0.25">
      <c r="B15" s="159" t="s">
        <v>108</v>
      </c>
      <c r="C15" s="160">
        <v>391552</v>
      </c>
      <c r="D15" s="160">
        <v>67617</v>
      </c>
      <c r="E15" s="160">
        <v>306978</v>
      </c>
      <c r="F15" s="160">
        <v>420543</v>
      </c>
      <c r="G15" s="160">
        <v>438172</v>
      </c>
      <c r="H15" s="161">
        <f t="shared" si="0"/>
        <v>4.1919613452132021E-2</v>
      </c>
      <c r="I15" s="162">
        <f t="shared" si="1"/>
        <v>0.11906464530892458</v>
      </c>
      <c r="J15" s="161">
        <f>G15/G11</f>
        <v>0.85908666703264813</v>
      </c>
      <c r="K15" s="80"/>
      <c r="L15" s="80"/>
      <c r="M15" s="159" t="s">
        <v>108</v>
      </c>
      <c r="N15" s="160">
        <v>11039</v>
      </c>
      <c r="O15" s="160">
        <v>2693</v>
      </c>
      <c r="P15" s="160">
        <v>8912</v>
      </c>
      <c r="Q15" s="160">
        <v>13676</v>
      </c>
      <c r="R15" s="160">
        <v>10736</v>
      </c>
      <c r="S15" s="161">
        <f t="shared" si="2"/>
        <v>-0.21497513892951159</v>
      </c>
      <c r="T15" s="162">
        <f t="shared" si="3"/>
        <v>-2.7448138418335044E-2</v>
      </c>
      <c r="U15" s="161">
        <f>R15/R11</f>
        <v>0.49614122648920927</v>
      </c>
    </row>
    <row r="16" spans="1:21" x14ac:dyDescent="0.25">
      <c r="B16" s="164" t="s">
        <v>111</v>
      </c>
      <c r="C16" s="165">
        <v>159417</v>
      </c>
      <c r="D16" s="165">
        <v>30669</v>
      </c>
      <c r="E16" s="165">
        <v>98582</v>
      </c>
      <c r="F16" s="165">
        <v>176212</v>
      </c>
      <c r="G16" s="165">
        <v>183489</v>
      </c>
      <c r="H16" s="166">
        <f t="shared" si="0"/>
        <v>4.1296846979774315E-2</v>
      </c>
      <c r="I16" s="167">
        <f t="shared" si="1"/>
        <v>0.15100020700427175</v>
      </c>
      <c r="J16" s="166">
        <f>G16/G11</f>
        <v>0.35975131557277412</v>
      </c>
      <c r="K16" s="80"/>
      <c r="L16" s="80"/>
      <c r="M16" s="164" t="s">
        <v>111</v>
      </c>
      <c r="N16" s="165">
        <v>1180</v>
      </c>
      <c r="O16" s="165">
        <v>249</v>
      </c>
      <c r="P16" s="165">
        <v>736</v>
      </c>
      <c r="Q16" s="165">
        <v>1377</v>
      </c>
      <c r="R16" s="165">
        <v>1218</v>
      </c>
      <c r="S16" s="166">
        <f t="shared" si="2"/>
        <v>-0.11546840958605664</v>
      </c>
      <c r="T16" s="167">
        <f t="shared" si="3"/>
        <v>3.2203389830508522E-2</v>
      </c>
      <c r="U16" s="166">
        <f>R16/R11</f>
        <v>5.6287259115485926E-2</v>
      </c>
    </row>
    <row r="17" spans="1:21" x14ac:dyDescent="0.25">
      <c r="B17" s="164" t="s">
        <v>114</v>
      </c>
      <c r="C17" s="165">
        <v>51611</v>
      </c>
      <c r="D17" s="165">
        <v>8512</v>
      </c>
      <c r="E17" s="165">
        <v>44325</v>
      </c>
      <c r="F17" s="165">
        <v>49706</v>
      </c>
      <c r="G17" s="165">
        <v>53926</v>
      </c>
      <c r="H17" s="166">
        <f t="shared" si="0"/>
        <v>8.4899207339154126E-2</v>
      </c>
      <c r="I17" s="167">
        <f t="shared" si="1"/>
        <v>4.4854779019976254E-2</v>
      </c>
      <c r="J17" s="166">
        <f>G17/G11</f>
        <v>0.10572813325909138</v>
      </c>
      <c r="K17" s="80"/>
      <c r="L17" s="80"/>
      <c r="M17" s="164" t="s">
        <v>114</v>
      </c>
      <c r="N17" s="165">
        <v>1274</v>
      </c>
      <c r="O17" s="165">
        <v>261</v>
      </c>
      <c r="P17" s="165">
        <v>1499</v>
      </c>
      <c r="Q17" s="165">
        <v>2104</v>
      </c>
      <c r="R17" s="165">
        <v>1962</v>
      </c>
      <c r="S17" s="166">
        <f t="shared" si="2"/>
        <v>-6.7490494296577941E-2</v>
      </c>
      <c r="T17" s="167">
        <f t="shared" si="3"/>
        <v>0.5400313971742543</v>
      </c>
      <c r="U17" s="166">
        <f>R17/R11</f>
        <v>9.0669624289477335E-2</v>
      </c>
    </row>
    <row r="18" spans="1:21" x14ac:dyDescent="0.25">
      <c r="B18" s="164" t="s">
        <v>117</v>
      </c>
      <c r="C18" s="165">
        <v>13307</v>
      </c>
      <c r="D18" s="165">
        <v>4980</v>
      </c>
      <c r="E18" s="165">
        <v>17014</v>
      </c>
      <c r="F18" s="165">
        <v>21044</v>
      </c>
      <c r="G18" s="165">
        <v>18453</v>
      </c>
      <c r="H18" s="166">
        <f t="shared" si="0"/>
        <v>-0.12312298042197301</v>
      </c>
      <c r="I18" s="167">
        <f t="shared" si="1"/>
        <v>0.38671375967535893</v>
      </c>
      <c r="J18" s="166">
        <f>G18/G11</f>
        <v>3.617923159570547E-2</v>
      </c>
      <c r="K18" s="80"/>
      <c r="L18" s="80"/>
      <c r="M18" s="164" t="s">
        <v>117</v>
      </c>
      <c r="N18" s="165">
        <v>640</v>
      </c>
      <c r="O18" s="165">
        <v>244</v>
      </c>
      <c r="P18" s="165">
        <v>772</v>
      </c>
      <c r="Q18" s="165">
        <v>1043</v>
      </c>
      <c r="R18" s="165">
        <v>765</v>
      </c>
      <c r="S18" s="166">
        <f t="shared" si="2"/>
        <v>-0.26653883029721959</v>
      </c>
      <c r="T18" s="167">
        <f t="shared" si="3"/>
        <v>0.1953125</v>
      </c>
      <c r="U18" s="166">
        <f>R18/R11</f>
        <v>3.5352835158741165E-2</v>
      </c>
    </row>
    <row r="19" spans="1:21" x14ac:dyDescent="0.25">
      <c r="B19" s="164" t="s">
        <v>124</v>
      </c>
      <c r="C19" s="165">
        <v>12625</v>
      </c>
      <c r="D19" s="165">
        <v>1843</v>
      </c>
      <c r="E19" s="165">
        <v>16793</v>
      </c>
      <c r="F19" s="165">
        <v>14051</v>
      </c>
      <c r="G19" s="165">
        <v>16422</v>
      </c>
      <c r="H19" s="166">
        <f t="shared" si="0"/>
        <v>0.16874243826062196</v>
      </c>
      <c r="I19" s="167">
        <f t="shared" si="1"/>
        <v>0.3007524752475248</v>
      </c>
      <c r="J19" s="166">
        <f>G19/G11</f>
        <v>3.2197222200437609E-2</v>
      </c>
      <c r="K19" s="80"/>
      <c r="L19" s="80"/>
      <c r="M19" s="164" t="s">
        <v>124</v>
      </c>
      <c r="N19" s="165">
        <v>398</v>
      </c>
      <c r="O19" s="165">
        <v>44</v>
      </c>
      <c r="P19" s="165">
        <v>270</v>
      </c>
      <c r="Q19" s="165">
        <v>311</v>
      </c>
      <c r="R19" s="165">
        <v>320</v>
      </c>
      <c r="S19" s="166">
        <f t="shared" si="2"/>
        <v>2.8938906752411508E-2</v>
      </c>
      <c r="T19" s="167">
        <f t="shared" si="3"/>
        <v>-0.1959798994974874</v>
      </c>
      <c r="U19" s="166">
        <f>R19/R11</f>
        <v>1.4788114053329636E-2</v>
      </c>
    </row>
    <row r="20" spans="1:21" x14ac:dyDescent="0.25">
      <c r="B20" s="164" t="s">
        <v>120</v>
      </c>
      <c r="C20" s="165">
        <v>15482</v>
      </c>
      <c r="D20" s="165">
        <v>3093</v>
      </c>
      <c r="E20" s="165">
        <v>18106</v>
      </c>
      <c r="F20" s="165">
        <v>16505</v>
      </c>
      <c r="G20" s="165">
        <v>17446</v>
      </c>
      <c r="H20" s="166">
        <f t="shared" si="0"/>
        <v>5.7013026355649865E-2</v>
      </c>
      <c r="I20" s="167">
        <f t="shared" si="1"/>
        <v>0.12685699522025584</v>
      </c>
      <c r="J20" s="166">
        <f>G20/G11</f>
        <v>3.4204892126953754E-2</v>
      </c>
      <c r="K20" s="80"/>
      <c r="L20" s="80"/>
      <c r="M20" s="164" t="s">
        <v>120</v>
      </c>
      <c r="N20" s="165">
        <v>173</v>
      </c>
      <c r="O20" s="165">
        <v>76</v>
      </c>
      <c r="P20" s="165">
        <v>206</v>
      </c>
      <c r="Q20" s="165">
        <v>295</v>
      </c>
      <c r="R20" s="165">
        <v>245</v>
      </c>
      <c r="S20" s="166">
        <f t="shared" si="2"/>
        <v>-0.16949152542372881</v>
      </c>
      <c r="T20" s="167">
        <f t="shared" si="3"/>
        <v>0.41618497109826591</v>
      </c>
      <c r="U20" s="166">
        <f>R20/R11</f>
        <v>1.1322149822080503E-2</v>
      </c>
    </row>
    <row r="21" spans="1:21" x14ac:dyDescent="0.25">
      <c r="B21" s="164" t="s">
        <v>129</v>
      </c>
      <c r="C21" s="165">
        <v>10370</v>
      </c>
      <c r="D21" s="165">
        <v>125</v>
      </c>
      <c r="E21" s="165">
        <v>8711</v>
      </c>
      <c r="F21" s="165">
        <v>10052</v>
      </c>
      <c r="G21" s="165">
        <v>9909</v>
      </c>
      <c r="H21" s="166">
        <f t="shared" si="0"/>
        <v>-1.4226024671707083E-2</v>
      </c>
      <c r="I21" s="167">
        <f t="shared" si="1"/>
        <v>-4.4455159112825493E-2</v>
      </c>
      <c r="J21" s="166">
        <f>G21/G11</f>
        <v>1.9427735646336396E-2</v>
      </c>
      <c r="K21" s="80"/>
      <c r="L21" s="80"/>
      <c r="M21" s="164" t="s">
        <v>129</v>
      </c>
      <c r="N21" s="165">
        <v>208</v>
      </c>
      <c r="O21" s="165">
        <v>8</v>
      </c>
      <c r="P21" s="165">
        <v>185</v>
      </c>
      <c r="Q21" s="165">
        <v>174</v>
      </c>
      <c r="R21" s="165">
        <v>200</v>
      </c>
      <c r="S21" s="166">
        <f t="shared" si="2"/>
        <v>0.14942528735632177</v>
      </c>
      <c r="T21" s="167">
        <f t="shared" si="3"/>
        <v>-3.8461538461538436E-2</v>
      </c>
      <c r="U21" s="166">
        <f>R21/R11</f>
        <v>9.2425712833310233E-3</v>
      </c>
    </row>
    <row r="22" spans="1:21" x14ac:dyDescent="0.25">
      <c r="A22" s="169"/>
      <c r="B22" s="164" t="s">
        <v>132</v>
      </c>
      <c r="C22" s="165">
        <v>20674</v>
      </c>
      <c r="D22" s="165">
        <v>767</v>
      </c>
      <c r="E22" s="165">
        <v>9345</v>
      </c>
      <c r="F22" s="165">
        <v>13825</v>
      </c>
      <c r="G22" s="165">
        <v>15442</v>
      </c>
      <c r="H22" s="166">
        <f t="shared" si="0"/>
        <v>0.11696202531645561</v>
      </c>
      <c r="I22" s="167">
        <f t="shared" si="1"/>
        <v>-0.25307149076134272</v>
      </c>
      <c r="J22" s="166">
        <f>G22/G11</f>
        <v>3.0275819341076458E-2</v>
      </c>
      <c r="K22" s="80"/>
      <c r="L22" s="80"/>
      <c r="M22" s="164" t="s">
        <v>132</v>
      </c>
      <c r="N22" s="165">
        <v>394</v>
      </c>
      <c r="O22" s="165">
        <v>25</v>
      </c>
      <c r="P22" s="165">
        <v>330</v>
      </c>
      <c r="Q22" s="165">
        <v>359</v>
      </c>
      <c r="R22" s="165">
        <v>370</v>
      </c>
      <c r="S22" s="166">
        <f t="shared" si="2"/>
        <v>3.0640668523676862E-2</v>
      </c>
      <c r="T22" s="167">
        <f t="shared" si="3"/>
        <v>-6.0913705583756306E-2</v>
      </c>
      <c r="U22" s="166">
        <f>R22/R11</f>
        <v>1.7098756874162391E-2</v>
      </c>
    </row>
    <row r="23" spans="1:21" x14ac:dyDescent="0.25">
      <c r="B23" s="170" t="s">
        <v>146</v>
      </c>
      <c r="C23" s="171">
        <f>C15-SUM(C16:C22)</f>
        <v>108066</v>
      </c>
      <c r="D23" s="171">
        <f>D15-SUM(D16:D22)</f>
        <v>17628</v>
      </c>
      <c r="E23" s="171">
        <f>E15-SUM(E16:E22)</f>
        <v>94102</v>
      </c>
      <c r="F23" s="171">
        <f>F15-SUM(F16:F22)</f>
        <v>119148</v>
      </c>
      <c r="G23" s="171">
        <f>G15-SUM(G16:G22)</f>
        <v>123085</v>
      </c>
      <c r="H23" s="172">
        <f t="shared" si="0"/>
        <v>3.3042938194514315E-2</v>
      </c>
      <c r="I23" s="173">
        <f t="shared" si="1"/>
        <v>0.13897988266429784</v>
      </c>
      <c r="J23" s="172">
        <f>G23/G11</f>
        <v>0.24132231729027301</v>
      </c>
      <c r="K23" s="127"/>
      <c r="L23" s="127"/>
      <c r="M23" s="170" t="s">
        <v>146</v>
      </c>
      <c r="N23" s="171">
        <f>N15-SUM(N16:N22)</f>
        <v>6772</v>
      </c>
      <c r="O23" s="171">
        <f>O15-SUM(O16:O22)</f>
        <v>1786</v>
      </c>
      <c r="P23" s="171">
        <f>P15-SUM(P16:P22)</f>
        <v>4914</v>
      </c>
      <c r="Q23" s="171">
        <f>Q15-SUM(Q16:Q22)</f>
        <v>8013</v>
      </c>
      <c r="R23" s="171">
        <f>R15-SUM(R16:R22)</f>
        <v>5656</v>
      </c>
      <c r="S23" s="172">
        <f t="shared" si="2"/>
        <v>-0.29414701110695118</v>
      </c>
      <c r="T23" s="173">
        <f t="shared" si="3"/>
        <v>-0.16479621972829295</v>
      </c>
      <c r="U23" s="172">
        <f>R23/R11</f>
        <v>0.26137991589260134</v>
      </c>
    </row>
    <row r="24" spans="1:21" x14ac:dyDescent="0.25">
      <c r="B24" s="155" t="s">
        <v>47</v>
      </c>
      <c r="C24" s="176"/>
      <c r="D24" s="176"/>
      <c r="E24" s="176"/>
      <c r="F24" s="176"/>
      <c r="G24" s="176"/>
      <c r="H24" s="177"/>
      <c r="I24" s="177"/>
      <c r="J24" s="177"/>
      <c r="K24" s="106"/>
      <c r="L24" s="106"/>
      <c r="M24" s="106"/>
      <c r="N24" s="106"/>
      <c r="O24" s="106"/>
      <c r="P24" s="106"/>
      <c r="Q24" s="106"/>
      <c r="R24" s="106"/>
      <c r="S24" s="106"/>
      <c r="T24" s="106"/>
    </row>
    <row r="25" spans="1:21" x14ac:dyDescent="0.25">
      <c r="B25" s="156" t="s">
        <v>69</v>
      </c>
      <c r="C25" s="178">
        <v>168680</v>
      </c>
      <c r="D25" s="178">
        <v>30931</v>
      </c>
      <c r="E25" s="178">
        <v>138324</v>
      </c>
      <c r="F25" s="178">
        <v>183582</v>
      </c>
      <c r="G25" s="178">
        <v>191226</v>
      </c>
      <c r="H25" s="179">
        <f t="shared" ref="H25:H37" si="4">IFERROR(G25/F25-1,"-")</f>
        <v>4.1638069091741059E-2</v>
      </c>
      <c r="I25" s="179">
        <f t="shared" ref="I25:I37" si="5">IFERROR(G25/C25-1,"-")</f>
        <v>0.13366137064263706</v>
      </c>
      <c r="J25" s="179">
        <f>G25/G25</f>
        <v>1</v>
      </c>
    </row>
    <row r="26" spans="1:21" x14ac:dyDescent="0.25">
      <c r="B26" s="159" t="s">
        <v>98</v>
      </c>
      <c r="C26" s="160">
        <v>13494</v>
      </c>
      <c r="D26" s="160">
        <v>6470</v>
      </c>
      <c r="E26" s="160">
        <v>14724</v>
      </c>
      <c r="F26" s="160">
        <v>13898</v>
      </c>
      <c r="G26" s="160">
        <v>12676</v>
      </c>
      <c r="H26" s="161">
        <f t="shared" si="4"/>
        <v>-8.7926320333860941E-2</v>
      </c>
      <c r="I26" s="162">
        <f t="shared" si="5"/>
        <v>-6.0619534607973868E-2</v>
      </c>
      <c r="J26" s="161">
        <f>G26/G25</f>
        <v>6.6288057063370043E-2</v>
      </c>
    </row>
    <row r="27" spans="1:21" x14ac:dyDescent="0.25">
      <c r="B27" s="164" t="s">
        <v>104</v>
      </c>
      <c r="C27" s="165">
        <v>6129</v>
      </c>
      <c r="D27" s="165">
        <v>3579</v>
      </c>
      <c r="E27" s="165">
        <v>5642</v>
      </c>
      <c r="F27" s="165">
        <v>4802</v>
      </c>
      <c r="G27" s="165">
        <v>4381</v>
      </c>
      <c r="H27" s="166">
        <f t="shared" si="4"/>
        <v>-8.767180341524361E-2</v>
      </c>
      <c r="I27" s="167">
        <f t="shared" si="5"/>
        <v>-0.28520150106053188</v>
      </c>
      <c r="J27" s="166">
        <f>G27/G25</f>
        <v>2.2910064530973821E-2</v>
      </c>
    </row>
    <row r="28" spans="1:21" x14ac:dyDescent="0.25">
      <c r="B28" s="164" t="s">
        <v>101</v>
      </c>
      <c r="C28" s="165">
        <v>7365</v>
      </c>
      <c r="D28" s="165">
        <v>2891</v>
      </c>
      <c r="E28" s="165">
        <v>9082</v>
      </c>
      <c r="F28" s="165">
        <v>9096</v>
      </c>
      <c r="G28" s="165">
        <v>8295</v>
      </c>
      <c r="H28" s="166">
        <f t="shared" si="4"/>
        <v>-8.8060686015831169E-2</v>
      </c>
      <c r="I28" s="167">
        <f t="shared" si="5"/>
        <v>0.12627291242362526</v>
      </c>
      <c r="J28" s="166">
        <f>G28/G25</f>
        <v>4.3377992532396221E-2</v>
      </c>
    </row>
    <row r="29" spans="1:21" x14ac:dyDescent="0.25">
      <c r="B29" s="159" t="s">
        <v>108</v>
      </c>
      <c r="C29" s="160">
        <v>155186</v>
      </c>
      <c r="D29" s="160">
        <v>24461</v>
      </c>
      <c r="E29" s="160">
        <v>123600</v>
      </c>
      <c r="F29" s="160">
        <v>169684</v>
      </c>
      <c r="G29" s="160">
        <v>178550</v>
      </c>
      <c r="H29" s="161">
        <f t="shared" si="4"/>
        <v>5.2250064826383058E-2</v>
      </c>
      <c r="I29" s="162">
        <f t="shared" si="5"/>
        <v>0.15055481808926063</v>
      </c>
      <c r="J29" s="161">
        <f>G29/G25</f>
        <v>0.93371194293662996</v>
      </c>
    </row>
    <row r="30" spans="1:21" x14ac:dyDescent="0.25">
      <c r="B30" s="164" t="s">
        <v>111</v>
      </c>
      <c r="C30" s="165">
        <v>68914</v>
      </c>
      <c r="D30" s="165">
        <v>10937</v>
      </c>
      <c r="E30" s="165">
        <v>46456</v>
      </c>
      <c r="F30" s="165">
        <v>81345</v>
      </c>
      <c r="G30" s="165">
        <v>84217</v>
      </c>
      <c r="H30" s="166">
        <f t="shared" si="4"/>
        <v>3.5306410965640245E-2</v>
      </c>
      <c r="I30" s="167">
        <f t="shared" si="5"/>
        <v>0.22205937835563172</v>
      </c>
      <c r="J30" s="166">
        <f>G30/G25</f>
        <v>0.44040559338165314</v>
      </c>
    </row>
    <row r="31" spans="1:21" x14ac:dyDescent="0.25">
      <c r="B31" s="164" t="s">
        <v>114</v>
      </c>
      <c r="C31" s="165">
        <v>19696</v>
      </c>
      <c r="D31" s="165">
        <v>3824</v>
      </c>
      <c r="E31" s="165">
        <v>17963</v>
      </c>
      <c r="F31" s="165">
        <v>19026</v>
      </c>
      <c r="G31" s="165">
        <v>20673</v>
      </c>
      <c r="H31" s="166">
        <f t="shared" si="4"/>
        <v>8.6565752128666018E-2</v>
      </c>
      <c r="I31" s="167">
        <f t="shared" si="5"/>
        <v>4.9603980503655665E-2</v>
      </c>
      <c r="J31" s="166">
        <f>G31/G25</f>
        <v>0.1081076841015343</v>
      </c>
    </row>
    <row r="32" spans="1:21" x14ac:dyDescent="0.25">
      <c r="B32" s="164" t="s">
        <v>117</v>
      </c>
      <c r="C32" s="165">
        <v>4667</v>
      </c>
      <c r="D32" s="165">
        <v>1636</v>
      </c>
      <c r="E32" s="165">
        <v>6058</v>
      </c>
      <c r="F32" s="165">
        <v>6680</v>
      </c>
      <c r="G32" s="165">
        <v>5621</v>
      </c>
      <c r="H32" s="166">
        <f t="shared" si="4"/>
        <v>-0.15853293413173652</v>
      </c>
      <c r="I32" s="167">
        <f t="shared" si="5"/>
        <v>0.20441397043068354</v>
      </c>
      <c r="J32" s="166">
        <f>G32/G25</f>
        <v>2.9394538399590015E-2</v>
      </c>
    </row>
    <row r="33" spans="2:10" x14ac:dyDescent="0.25">
      <c r="B33" s="164" t="s">
        <v>124</v>
      </c>
      <c r="C33" s="165">
        <v>5693</v>
      </c>
      <c r="D33" s="165">
        <v>507</v>
      </c>
      <c r="E33" s="165">
        <v>6762</v>
      </c>
      <c r="F33" s="165">
        <v>5674</v>
      </c>
      <c r="G33" s="165">
        <v>6281</v>
      </c>
      <c r="H33" s="166">
        <f t="shared" si="4"/>
        <v>0.10697920338385614</v>
      </c>
      <c r="I33" s="167">
        <f t="shared" si="5"/>
        <v>0.10328473564025997</v>
      </c>
      <c r="J33" s="166">
        <f>G33/G25</f>
        <v>3.2845951910305086E-2</v>
      </c>
    </row>
    <row r="34" spans="2:10" x14ac:dyDescent="0.25">
      <c r="B34" s="164" t="s">
        <v>120</v>
      </c>
      <c r="C34" s="165">
        <v>7912</v>
      </c>
      <c r="D34" s="165">
        <v>1693</v>
      </c>
      <c r="E34" s="165">
        <v>10255</v>
      </c>
      <c r="F34" s="165">
        <v>8814</v>
      </c>
      <c r="G34" s="165">
        <v>9304</v>
      </c>
      <c r="H34" s="166">
        <f t="shared" si="4"/>
        <v>5.5593374177445032E-2</v>
      </c>
      <c r="I34" s="167">
        <f t="shared" si="5"/>
        <v>0.17593528816986859</v>
      </c>
      <c r="J34" s="166">
        <f>G34/G25</f>
        <v>4.865447167226214E-2</v>
      </c>
    </row>
    <row r="35" spans="2:10" x14ac:dyDescent="0.25">
      <c r="B35" s="164" t="s">
        <v>129</v>
      </c>
      <c r="C35" s="165">
        <v>3841</v>
      </c>
      <c r="D35" s="165">
        <v>27</v>
      </c>
      <c r="E35" s="165">
        <v>2682</v>
      </c>
      <c r="F35" s="165">
        <v>3144</v>
      </c>
      <c r="G35" s="165">
        <v>3168</v>
      </c>
      <c r="H35" s="166">
        <f t="shared" si="4"/>
        <v>7.6335877862594437E-3</v>
      </c>
      <c r="I35" s="167">
        <f t="shared" si="5"/>
        <v>-0.17521478781567301</v>
      </c>
      <c r="J35" s="166">
        <f>G35/G25</f>
        <v>1.6566784851432335E-2</v>
      </c>
    </row>
    <row r="36" spans="2:10" x14ac:dyDescent="0.25">
      <c r="B36" s="164" t="s">
        <v>132</v>
      </c>
      <c r="C36" s="165">
        <v>7100</v>
      </c>
      <c r="D36" s="165">
        <v>78</v>
      </c>
      <c r="E36" s="165">
        <v>2364</v>
      </c>
      <c r="F36" s="165">
        <v>4911</v>
      </c>
      <c r="G36" s="165">
        <v>5778</v>
      </c>
      <c r="H36" s="166">
        <f t="shared" si="4"/>
        <v>0.17654245571166771</v>
      </c>
      <c r="I36" s="167">
        <f t="shared" si="5"/>
        <v>-0.18619718309859157</v>
      </c>
      <c r="J36" s="166">
        <f>G36/G25</f>
        <v>3.0215556461987387E-2</v>
      </c>
    </row>
    <row r="37" spans="2:10" x14ac:dyDescent="0.25">
      <c r="B37" s="170" t="s">
        <v>146</v>
      </c>
      <c r="C37" s="171">
        <f>C29-SUM(C30:C36)</f>
        <v>37363</v>
      </c>
      <c r="D37" s="171">
        <f>D29-SUM(D30:D36)</f>
        <v>5759</v>
      </c>
      <c r="E37" s="171">
        <f>E29-SUM(E30:E36)</f>
        <v>31060</v>
      </c>
      <c r="F37" s="171">
        <f>F29-SUM(F30:F36)</f>
        <v>40090</v>
      </c>
      <c r="G37" s="171">
        <f>G29-SUM(G30:G36)</f>
        <v>43508</v>
      </c>
      <c r="H37" s="172">
        <f t="shared" si="4"/>
        <v>8.5258169119481142E-2</v>
      </c>
      <c r="I37" s="173">
        <f t="shared" si="5"/>
        <v>0.16446752134464582</v>
      </c>
      <c r="J37" s="172">
        <f>G37/G25</f>
        <v>0.22752136215786556</v>
      </c>
    </row>
    <row r="38" spans="2:10" x14ac:dyDescent="0.25">
      <c r="B38" s="155" t="s">
        <v>48</v>
      </c>
      <c r="C38" s="176"/>
      <c r="D38" s="176"/>
      <c r="E38" s="176"/>
      <c r="F38" s="176"/>
      <c r="G38" s="176"/>
      <c r="H38" s="177"/>
      <c r="I38" s="177"/>
      <c r="J38" s="177"/>
    </row>
    <row r="39" spans="2:10" x14ac:dyDescent="0.25">
      <c r="B39" s="156" t="s">
        <v>69</v>
      </c>
      <c r="C39" s="178">
        <v>130095</v>
      </c>
      <c r="D39" s="178">
        <v>19121</v>
      </c>
      <c r="E39" s="178">
        <v>95019</v>
      </c>
      <c r="F39" s="178">
        <v>129320</v>
      </c>
      <c r="G39" s="178">
        <v>133580</v>
      </c>
      <c r="H39" s="179">
        <f t="shared" ref="H39:H51" si="6">IFERROR(G39/F39-1,"-")</f>
        <v>3.2941540364985977E-2</v>
      </c>
      <c r="I39" s="179">
        <f t="shared" ref="I39:I51" si="7">IFERROR(G39/C39-1,"-")</f>
        <v>2.6788116376494031E-2</v>
      </c>
      <c r="J39" s="179">
        <f>G39/G39</f>
        <v>1</v>
      </c>
    </row>
    <row r="40" spans="2:10" x14ac:dyDescent="0.25">
      <c r="B40" s="159" t="s">
        <v>98</v>
      </c>
      <c r="C40" s="160">
        <v>9228</v>
      </c>
      <c r="D40" s="160">
        <v>2476</v>
      </c>
      <c r="E40" s="160">
        <v>8040</v>
      </c>
      <c r="F40" s="160">
        <v>8569</v>
      </c>
      <c r="G40" s="160">
        <v>8464</v>
      </c>
      <c r="H40" s="161">
        <f t="shared" si="6"/>
        <v>-1.225347181701486E-2</v>
      </c>
      <c r="I40" s="162">
        <f t="shared" si="7"/>
        <v>-8.2791504117902037E-2</v>
      </c>
      <c r="J40" s="161">
        <f>G40/G39</f>
        <v>6.3362778859110652E-2</v>
      </c>
    </row>
    <row r="41" spans="2:10" x14ac:dyDescent="0.25">
      <c r="B41" s="164" t="s">
        <v>104</v>
      </c>
      <c r="C41" s="165">
        <v>3242</v>
      </c>
      <c r="D41" s="165">
        <v>1357</v>
      </c>
      <c r="E41" s="165">
        <v>2767</v>
      </c>
      <c r="F41" s="165">
        <v>2051</v>
      </c>
      <c r="G41" s="165">
        <v>3093</v>
      </c>
      <c r="H41" s="166">
        <f t="shared" si="6"/>
        <v>0.5080448561677231</v>
      </c>
      <c r="I41" s="167">
        <f t="shared" si="7"/>
        <v>-4.5959284392350419E-2</v>
      </c>
      <c r="J41" s="166">
        <f>G41/G39</f>
        <v>2.3154663871837101E-2</v>
      </c>
    </row>
    <row r="42" spans="2:10" x14ac:dyDescent="0.25">
      <c r="B42" s="164" t="s">
        <v>101</v>
      </c>
      <c r="C42" s="165">
        <v>5986</v>
      </c>
      <c r="D42" s="165">
        <v>1119</v>
      </c>
      <c r="E42" s="165">
        <v>5273</v>
      </c>
      <c r="F42" s="165">
        <v>6518</v>
      </c>
      <c r="G42" s="165">
        <v>5371</v>
      </c>
      <c r="H42" s="166">
        <f t="shared" si="6"/>
        <v>-0.17597422522246087</v>
      </c>
      <c r="I42" s="167">
        <f t="shared" si="7"/>
        <v>-0.10273972602739723</v>
      </c>
      <c r="J42" s="166">
        <f>G42/G39</f>
        <v>4.0208114987273544E-2</v>
      </c>
    </row>
    <row r="43" spans="2:10" x14ac:dyDescent="0.25">
      <c r="B43" s="159" t="s">
        <v>108</v>
      </c>
      <c r="C43" s="160">
        <v>120867</v>
      </c>
      <c r="D43" s="160">
        <v>16645</v>
      </c>
      <c r="E43" s="160">
        <v>86979</v>
      </c>
      <c r="F43" s="160">
        <v>120751</v>
      </c>
      <c r="G43" s="160">
        <v>125116</v>
      </c>
      <c r="H43" s="161">
        <f t="shared" si="6"/>
        <v>3.6148768954294308E-2</v>
      </c>
      <c r="I43" s="162">
        <f t="shared" si="7"/>
        <v>3.5154343203686711E-2</v>
      </c>
      <c r="J43" s="161">
        <f>G43/G39</f>
        <v>0.93663722114088932</v>
      </c>
    </row>
    <row r="44" spans="2:10" x14ac:dyDescent="0.25">
      <c r="B44" s="164" t="s">
        <v>111</v>
      </c>
      <c r="C44" s="165">
        <v>56612</v>
      </c>
      <c r="D44" s="165">
        <v>8612</v>
      </c>
      <c r="E44" s="165">
        <v>30640</v>
      </c>
      <c r="F44" s="165">
        <v>56865</v>
      </c>
      <c r="G44" s="165">
        <v>58084</v>
      </c>
      <c r="H44" s="166">
        <f t="shared" si="6"/>
        <v>2.1436736129429423E-2</v>
      </c>
      <c r="I44" s="167">
        <f t="shared" si="7"/>
        <v>2.6001554440754582E-2</v>
      </c>
      <c r="J44" s="166">
        <f>G44/G39</f>
        <v>0.43482557269052252</v>
      </c>
    </row>
    <row r="45" spans="2:10" x14ac:dyDescent="0.25">
      <c r="B45" s="164" t="s">
        <v>114</v>
      </c>
      <c r="C45" s="165">
        <v>5327</v>
      </c>
      <c r="D45" s="165">
        <v>1008</v>
      </c>
      <c r="E45" s="165">
        <v>4886</v>
      </c>
      <c r="F45" s="165">
        <v>5775</v>
      </c>
      <c r="G45" s="165">
        <v>6051</v>
      </c>
      <c r="H45" s="166">
        <f t="shared" si="6"/>
        <v>4.7792207792207719E-2</v>
      </c>
      <c r="I45" s="167">
        <f t="shared" si="7"/>
        <v>0.13591139478130287</v>
      </c>
      <c r="J45" s="166">
        <f>G45/G39</f>
        <v>4.5298697409791887E-2</v>
      </c>
    </row>
    <row r="46" spans="2:10" x14ac:dyDescent="0.25">
      <c r="B46" s="164" t="s">
        <v>117</v>
      </c>
      <c r="C46" s="165">
        <v>2072</v>
      </c>
      <c r="D46" s="165">
        <v>755</v>
      </c>
      <c r="E46" s="165">
        <v>2691</v>
      </c>
      <c r="F46" s="165">
        <v>3147</v>
      </c>
      <c r="G46" s="165">
        <v>2579</v>
      </c>
      <c r="H46" s="166">
        <f t="shared" si="6"/>
        <v>-0.18048935494121388</v>
      </c>
      <c r="I46" s="167">
        <f t="shared" si="7"/>
        <v>0.24469111969111967</v>
      </c>
      <c r="J46" s="166">
        <f>G46/G39</f>
        <v>1.9306782452462944E-2</v>
      </c>
    </row>
    <row r="47" spans="2:10" x14ac:dyDescent="0.25">
      <c r="B47" s="164" t="s">
        <v>124</v>
      </c>
      <c r="C47" s="165">
        <v>4677</v>
      </c>
      <c r="D47" s="165">
        <v>691</v>
      </c>
      <c r="E47" s="165">
        <v>5438</v>
      </c>
      <c r="F47" s="165">
        <v>4711</v>
      </c>
      <c r="G47" s="165">
        <v>5766</v>
      </c>
      <c r="H47" s="166">
        <f t="shared" si="6"/>
        <v>0.22394396094247515</v>
      </c>
      <c r="I47" s="167">
        <f t="shared" si="7"/>
        <v>0.23284156510583709</v>
      </c>
      <c r="J47" s="166">
        <f>G47/G39</f>
        <v>4.3165144482706995E-2</v>
      </c>
    </row>
    <row r="48" spans="2:10" x14ac:dyDescent="0.25">
      <c r="B48" s="164" t="s">
        <v>120</v>
      </c>
      <c r="C48" s="165">
        <v>5244</v>
      </c>
      <c r="D48" s="165">
        <v>636</v>
      </c>
      <c r="E48" s="165">
        <v>4793</v>
      </c>
      <c r="F48" s="165">
        <v>5091</v>
      </c>
      <c r="G48" s="165">
        <v>5487</v>
      </c>
      <c r="H48" s="166">
        <f t="shared" si="6"/>
        <v>7.7784325279905753E-2</v>
      </c>
      <c r="I48" s="167">
        <f t="shared" si="7"/>
        <v>4.6338672768878819E-2</v>
      </c>
      <c r="J48" s="166">
        <f>G48/G39</f>
        <v>4.1076508459350201E-2</v>
      </c>
    </row>
    <row r="49" spans="2:10" x14ac:dyDescent="0.25">
      <c r="B49" s="164" t="s">
        <v>129</v>
      </c>
      <c r="C49" s="165">
        <v>4142</v>
      </c>
      <c r="D49" s="165">
        <v>47</v>
      </c>
      <c r="E49" s="165">
        <v>3427</v>
      </c>
      <c r="F49" s="165">
        <v>3447</v>
      </c>
      <c r="G49" s="165">
        <v>3646</v>
      </c>
      <c r="H49" s="166">
        <f t="shared" si="6"/>
        <v>5.7731360603423321E-2</v>
      </c>
      <c r="I49" s="167">
        <f t="shared" si="7"/>
        <v>-0.11974891356832451</v>
      </c>
      <c r="J49" s="166">
        <f>G49/G39</f>
        <v>2.729450516544393E-2</v>
      </c>
    </row>
    <row r="50" spans="2:10" x14ac:dyDescent="0.25">
      <c r="B50" s="164" t="s">
        <v>132</v>
      </c>
      <c r="C50" s="165">
        <v>8370</v>
      </c>
      <c r="D50" s="165">
        <v>542</v>
      </c>
      <c r="E50" s="165">
        <v>4433</v>
      </c>
      <c r="F50" s="165">
        <v>5080</v>
      </c>
      <c r="G50" s="165">
        <v>5831</v>
      </c>
      <c r="H50" s="166">
        <f t="shared" si="6"/>
        <v>0.14783464566929139</v>
      </c>
      <c r="I50" s="167">
        <f t="shared" si="7"/>
        <v>-0.30334528076463563</v>
      </c>
      <c r="J50" s="166">
        <f>G50/G39</f>
        <v>4.3651744273094775E-2</v>
      </c>
    </row>
    <row r="51" spans="2:10" x14ac:dyDescent="0.25">
      <c r="B51" s="170" t="s">
        <v>146</v>
      </c>
      <c r="C51" s="171">
        <f>C43-SUM(C44:C50)</f>
        <v>34423</v>
      </c>
      <c r="D51" s="171">
        <f>D43-SUM(D44:D50)</f>
        <v>4354</v>
      </c>
      <c r="E51" s="171">
        <f>E43-SUM(E44:E50)</f>
        <v>30671</v>
      </c>
      <c r="F51" s="171">
        <f>F43-SUM(F44:F50)</f>
        <v>36635</v>
      </c>
      <c r="G51" s="171">
        <f>G43-SUM(G44:G50)</f>
        <v>37672</v>
      </c>
      <c r="H51" s="172">
        <f t="shared" si="6"/>
        <v>2.8306264501160028E-2</v>
      </c>
      <c r="I51" s="173">
        <f t="shared" si="7"/>
        <v>9.4384568457136275E-2</v>
      </c>
      <c r="J51" s="172">
        <f>G51/G39</f>
        <v>0.28201826620751608</v>
      </c>
    </row>
    <row r="52" spans="2:10" x14ac:dyDescent="0.25">
      <c r="B52" s="155" t="s">
        <v>49</v>
      </c>
      <c r="C52" s="176"/>
      <c r="D52" s="176"/>
      <c r="E52" s="176"/>
      <c r="F52" s="176"/>
      <c r="G52" s="176"/>
      <c r="H52" s="177"/>
      <c r="I52" s="177"/>
      <c r="J52" s="177"/>
    </row>
    <row r="53" spans="2:10" x14ac:dyDescent="0.25">
      <c r="B53" s="156" t="s">
        <v>69</v>
      </c>
      <c r="C53" s="178">
        <v>4174</v>
      </c>
      <c r="D53" s="178">
        <v>563</v>
      </c>
      <c r="E53" s="178">
        <v>2907</v>
      </c>
      <c r="F53" s="178">
        <v>5119</v>
      </c>
      <c r="G53" s="178">
        <v>5933</v>
      </c>
      <c r="H53" s="179">
        <f t="shared" ref="H53:H65" si="8">IFERROR(G53/F53-1,"-")</f>
        <v>0.15901543270169949</v>
      </c>
      <c r="I53" s="179">
        <f t="shared" ref="I53:I65" si="9">IFERROR(G53/C53-1,"-")</f>
        <v>0.42141830378533784</v>
      </c>
      <c r="J53" s="179">
        <f>G53/G53</f>
        <v>1</v>
      </c>
    </row>
    <row r="54" spans="2:10" x14ac:dyDescent="0.25">
      <c r="B54" s="159" t="s">
        <v>98</v>
      </c>
      <c r="C54" s="160">
        <v>512</v>
      </c>
      <c r="D54" s="160">
        <v>3</v>
      </c>
      <c r="E54" s="160">
        <v>224</v>
      </c>
      <c r="F54" s="160">
        <v>1277</v>
      </c>
      <c r="G54" s="160">
        <v>2069</v>
      </c>
      <c r="H54" s="161">
        <f t="shared" si="8"/>
        <v>0.62020360219263893</v>
      </c>
      <c r="I54" s="162">
        <f t="shared" si="9"/>
        <v>3.041015625</v>
      </c>
      <c r="J54" s="161">
        <f>G54/G53</f>
        <v>0.34872745659868531</v>
      </c>
    </row>
    <row r="55" spans="2:10" x14ac:dyDescent="0.25">
      <c r="B55" s="164" t="s">
        <v>104</v>
      </c>
      <c r="C55" s="165">
        <v>298</v>
      </c>
      <c r="D55" s="165">
        <v>0</v>
      </c>
      <c r="E55" s="165">
        <v>67</v>
      </c>
      <c r="F55" s="165">
        <v>779</v>
      </c>
      <c r="G55" s="165">
        <v>1543</v>
      </c>
      <c r="H55" s="166">
        <f t="shared" si="8"/>
        <v>0.9807445442875482</v>
      </c>
      <c r="I55" s="167">
        <f t="shared" si="9"/>
        <v>4.1778523489932882</v>
      </c>
      <c r="J55" s="166">
        <f>G55/G53</f>
        <v>0.26007079049384796</v>
      </c>
    </row>
    <row r="56" spans="2:10" x14ac:dyDescent="0.25">
      <c r="B56" s="164" t="s">
        <v>101</v>
      </c>
      <c r="C56" s="165">
        <v>214</v>
      </c>
      <c r="D56" s="165">
        <v>3</v>
      </c>
      <c r="E56" s="165">
        <v>157</v>
      </c>
      <c r="F56" s="165">
        <v>498</v>
      </c>
      <c r="G56" s="165">
        <v>526</v>
      </c>
      <c r="H56" s="166">
        <f t="shared" si="8"/>
        <v>5.6224899598393607E-2</v>
      </c>
      <c r="I56" s="167">
        <f t="shared" si="9"/>
        <v>1.457943925233645</v>
      </c>
      <c r="J56" s="166">
        <f>G56/G53</f>
        <v>8.8656666104837356E-2</v>
      </c>
    </row>
    <row r="57" spans="2:10" x14ac:dyDescent="0.25">
      <c r="B57" s="159" t="s">
        <v>108</v>
      </c>
      <c r="C57" s="160">
        <v>3662</v>
      </c>
      <c r="D57" s="160">
        <v>560</v>
      </c>
      <c r="E57" s="160">
        <v>2683</v>
      </c>
      <c r="F57" s="160">
        <v>3842</v>
      </c>
      <c r="G57" s="160">
        <v>3864</v>
      </c>
      <c r="H57" s="161">
        <f t="shared" si="8"/>
        <v>5.7261842790212736E-3</v>
      </c>
      <c r="I57" s="162">
        <f t="shared" si="9"/>
        <v>5.5161114145275914E-2</v>
      </c>
      <c r="J57" s="161">
        <f>G57/G53</f>
        <v>0.65127254340131469</v>
      </c>
    </row>
    <row r="58" spans="2:10" x14ac:dyDescent="0.25">
      <c r="B58" s="164" t="s">
        <v>111</v>
      </c>
      <c r="C58" s="165">
        <v>927</v>
      </c>
      <c r="D58" s="165">
        <v>58</v>
      </c>
      <c r="E58" s="165">
        <v>607</v>
      </c>
      <c r="F58" s="165">
        <v>1055</v>
      </c>
      <c r="G58" s="165">
        <v>993</v>
      </c>
      <c r="H58" s="166">
        <f t="shared" si="8"/>
        <v>-5.8767772511848393E-2</v>
      </c>
      <c r="I58" s="167">
        <f t="shared" si="9"/>
        <v>7.1197411003236288E-2</v>
      </c>
      <c r="J58" s="166">
        <f>G58/G53</f>
        <v>0.16736895331198381</v>
      </c>
    </row>
    <row r="59" spans="2:10" x14ac:dyDescent="0.25">
      <c r="B59" s="164" t="s">
        <v>114</v>
      </c>
      <c r="C59" s="165">
        <v>1370</v>
      </c>
      <c r="D59" s="165">
        <v>330</v>
      </c>
      <c r="E59" s="165">
        <v>1096</v>
      </c>
      <c r="F59" s="165">
        <v>910</v>
      </c>
      <c r="G59" s="165">
        <v>1013</v>
      </c>
      <c r="H59" s="166">
        <f t="shared" si="8"/>
        <v>0.11318681318681323</v>
      </c>
      <c r="I59" s="167">
        <f t="shared" si="9"/>
        <v>-0.26058394160583942</v>
      </c>
      <c r="J59" s="166">
        <f>G59/G53</f>
        <v>0.17073992920950615</v>
      </c>
    </row>
    <row r="60" spans="2:10" x14ac:dyDescent="0.25">
      <c r="B60" s="164" t="s">
        <v>117</v>
      </c>
      <c r="C60" s="165">
        <v>141</v>
      </c>
      <c r="D60" s="165">
        <v>13</v>
      </c>
      <c r="E60" s="165">
        <v>110</v>
      </c>
      <c r="F60" s="165">
        <v>374</v>
      </c>
      <c r="G60" s="165">
        <v>313</v>
      </c>
      <c r="H60" s="166">
        <f t="shared" si="8"/>
        <v>-0.16310160427807485</v>
      </c>
      <c r="I60" s="167">
        <f t="shared" si="9"/>
        <v>1.2198581560283688</v>
      </c>
      <c r="J60" s="166">
        <f>G60/G53</f>
        <v>5.2755772796224509E-2</v>
      </c>
    </row>
    <row r="61" spans="2:10" x14ac:dyDescent="0.25">
      <c r="B61" s="164" t="s">
        <v>124</v>
      </c>
      <c r="C61" s="165">
        <v>51</v>
      </c>
      <c r="D61" s="165">
        <v>23</v>
      </c>
      <c r="E61" s="165">
        <v>73</v>
      </c>
      <c r="F61" s="165">
        <v>69</v>
      </c>
      <c r="G61" s="165">
        <v>95</v>
      </c>
      <c r="H61" s="166">
        <f t="shared" si="8"/>
        <v>0.37681159420289845</v>
      </c>
      <c r="I61" s="167">
        <f t="shared" si="9"/>
        <v>0.86274509803921573</v>
      </c>
      <c r="J61" s="166">
        <f>G61/G53</f>
        <v>1.6012135513231079E-2</v>
      </c>
    </row>
    <row r="62" spans="2:10" x14ac:dyDescent="0.25">
      <c r="B62" s="164" t="s">
        <v>120</v>
      </c>
      <c r="C62" s="165">
        <v>35</v>
      </c>
      <c r="D62" s="165">
        <v>13</v>
      </c>
      <c r="E62" s="165">
        <v>62</v>
      </c>
      <c r="F62" s="165">
        <v>75</v>
      </c>
      <c r="G62" s="165">
        <v>92</v>
      </c>
      <c r="H62" s="166">
        <f t="shared" si="8"/>
        <v>0.22666666666666657</v>
      </c>
      <c r="I62" s="167">
        <f t="shared" si="9"/>
        <v>1.6285714285714286</v>
      </c>
      <c r="J62" s="166">
        <f>G62/G53</f>
        <v>1.5506489128602731E-2</v>
      </c>
    </row>
    <row r="63" spans="2:10" x14ac:dyDescent="0.25">
      <c r="B63" s="164" t="s">
        <v>129</v>
      </c>
      <c r="C63" s="165">
        <v>43</v>
      </c>
      <c r="D63" s="165">
        <v>0</v>
      </c>
      <c r="E63" s="165">
        <v>23</v>
      </c>
      <c r="F63" s="165">
        <v>47</v>
      </c>
      <c r="G63" s="165">
        <v>46</v>
      </c>
      <c r="H63" s="166">
        <f t="shared" si="8"/>
        <v>-2.1276595744680882E-2</v>
      </c>
      <c r="I63" s="167">
        <f t="shared" si="9"/>
        <v>6.9767441860465018E-2</v>
      </c>
      <c r="J63" s="166">
        <f>G63/G53</f>
        <v>7.7532445643013655E-3</v>
      </c>
    </row>
    <row r="64" spans="2:10" x14ac:dyDescent="0.25">
      <c r="B64" s="164" t="s">
        <v>132</v>
      </c>
      <c r="C64" s="165">
        <v>179</v>
      </c>
      <c r="D64" s="165">
        <v>6</v>
      </c>
      <c r="E64" s="165">
        <v>28</v>
      </c>
      <c r="F64" s="165">
        <v>43</v>
      </c>
      <c r="G64" s="165">
        <v>28</v>
      </c>
      <c r="H64" s="166">
        <f t="shared" si="8"/>
        <v>-0.34883720930232553</v>
      </c>
      <c r="I64" s="167">
        <f t="shared" si="9"/>
        <v>-0.84357541899441335</v>
      </c>
      <c r="J64" s="166">
        <f>G64/G53</f>
        <v>4.7193662565312659E-3</v>
      </c>
    </row>
    <row r="65" spans="2:10" x14ac:dyDescent="0.25">
      <c r="B65" s="170" t="s">
        <v>146</v>
      </c>
      <c r="C65" s="171">
        <f>C57-SUM(C58:C64)</f>
        <v>916</v>
      </c>
      <c r="D65" s="171">
        <f>D57-SUM(D58:D64)</f>
        <v>117</v>
      </c>
      <c r="E65" s="171">
        <f>E57-SUM(E58:E64)</f>
        <v>684</v>
      </c>
      <c r="F65" s="171">
        <f>F57-SUM(F58:F64)</f>
        <v>1269</v>
      </c>
      <c r="G65" s="171">
        <f>G57-SUM(G58:G64)</f>
        <v>1284</v>
      </c>
      <c r="H65" s="172">
        <f t="shared" si="8"/>
        <v>1.1820330969267046E-2</v>
      </c>
      <c r="I65" s="173">
        <f t="shared" si="9"/>
        <v>0.40174672489082974</v>
      </c>
      <c r="J65" s="172">
        <f>G65/G53</f>
        <v>0.21641665262093376</v>
      </c>
    </row>
    <row r="66" spans="2:10" x14ac:dyDescent="0.25">
      <c r="B66" s="155" t="s">
        <v>50</v>
      </c>
      <c r="C66" s="176"/>
      <c r="D66" s="176"/>
      <c r="E66" s="176"/>
      <c r="F66" s="176"/>
      <c r="G66" s="176"/>
      <c r="H66" s="177"/>
      <c r="I66" s="177"/>
      <c r="J66" s="177"/>
    </row>
    <row r="67" spans="2:10" x14ac:dyDescent="0.25">
      <c r="B67" s="156" t="s">
        <v>69</v>
      </c>
      <c r="C67" s="178">
        <v>12078</v>
      </c>
      <c r="D67" s="178">
        <v>8876</v>
      </c>
      <c r="E67" s="178">
        <v>10801</v>
      </c>
      <c r="F67" s="178">
        <v>15987</v>
      </c>
      <c r="G67" s="178">
        <v>14525</v>
      </c>
      <c r="H67" s="179">
        <f t="shared" ref="H67:H79" si="10">IFERROR(G67/F67-1,"-")</f>
        <v>-9.1449302558328616E-2</v>
      </c>
      <c r="I67" s="179">
        <f t="shared" ref="I67:I79" si="11">IFERROR(G67/C67-1,"-")</f>
        <v>0.20259976817353875</v>
      </c>
      <c r="J67" s="179">
        <f>G67/G67</f>
        <v>1</v>
      </c>
    </row>
    <row r="68" spans="2:10" x14ac:dyDescent="0.25">
      <c r="B68" s="159" t="s">
        <v>98</v>
      </c>
      <c r="C68" s="160">
        <v>2542</v>
      </c>
      <c r="D68" s="160">
        <v>889</v>
      </c>
      <c r="E68" s="160">
        <v>901</v>
      </c>
      <c r="F68" s="160">
        <v>913</v>
      </c>
      <c r="G68" s="160">
        <v>3913</v>
      </c>
      <c r="H68" s="161">
        <f t="shared" si="10"/>
        <v>3.285870755750274</v>
      </c>
      <c r="I68" s="162">
        <f t="shared" si="11"/>
        <v>0.53933910306845001</v>
      </c>
      <c r="J68" s="161">
        <f>G68/G67</f>
        <v>0.26939759036144578</v>
      </c>
    </row>
    <row r="69" spans="2:10" x14ac:dyDescent="0.25">
      <c r="B69" s="164" t="s">
        <v>104</v>
      </c>
      <c r="C69" s="165">
        <v>941</v>
      </c>
      <c r="D69" s="165">
        <v>349</v>
      </c>
      <c r="E69" s="165">
        <v>186</v>
      </c>
      <c r="F69" s="165">
        <v>154</v>
      </c>
      <c r="G69" s="165">
        <v>1878</v>
      </c>
      <c r="H69" s="166">
        <f t="shared" si="10"/>
        <v>11.194805194805195</v>
      </c>
      <c r="I69" s="167">
        <f t="shared" si="11"/>
        <v>0.99574920297555791</v>
      </c>
      <c r="J69" s="166">
        <f>G69/G67</f>
        <v>0.12929432013769362</v>
      </c>
    </row>
    <row r="70" spans="2:10" x14ac:dyDescent="0.25">
      <c r="B70" s="164" t="s">
        <v>101</v>
      </c>
      <c r="C70" s="165">
        <v>1601</v>
      </c>
      <c r="D70" s="165">
        <v>540</v>
      </c>
      <c r="E70" s="165">
        <v>715</v>
      </c>
      <c r="F70" s="165">
        <v>759</v>
      </c>
      <c r="G70" s="165">
        <v>2035</v>
      </c>
      <c r="H70" s="166">
        <f t="shared" si="10"/>
        <v>1.681159420289855</v>
      </c>
      <c r="I70" s="167">
        <f t="shared" si="11"/>
        <v>0.27108057464084956</v>
      </c>
      <c r="J70" s="166">
        <f>G70/G67</f>
        <v>0.14010327022375216</v>
      </c>
    </row>
    <row r="71" spans="2:10" x14ac:dyDescent="0.25">
      <c r="B71" s="159" t="s">
        <v>108</v>
      </c>
      <c r="C71" s="160">
        <v>9536</v>
      </c>
      <c r="D71" s="160">
        <v>7987</v>
      </c>
      <c r="E71" s="160">
        <v>9900</v>
      </c>
      <c r="F71" s="160">
        <v>15074</v>
      </c>
      <c r="G71" s="160">
        <v>10612</v>
      </c>
      <c r="H71" s="161">
        <f t="shared" si="10"/>
        <v>-0.29600636858166374</v>
      </c>
      <c r="I71" s="162">
        <f t="shared" si="11"/>
        <v>0.11283557046979875</v>
      </c>
      <c r="J71" s="161">
        <f>G71/G67</f>
        <v>0.73060240963855416</v>
      </c>
    </row>
    <row r="72" spans="2:10" x14ac:dyDescent="0.25">
      <c r="B72" s="164" t="s">
        <v>111</v>
      </c>
      <c r="C72" s="165">
        <v>4228</v>
      </c>
      <c r="D72" s="165">
        <v>5090</v>
      </c>
      <c r="E72" s="165">
        <v>2011</v>
      </c>
      <c r="F72" s="165">
        <v>5041</v>
      </c>
      <c r="G72" s="165">
        <v>4805</v>
      </c>
      <c r="H72" s="166">
        <f t="shared" si="10"/>
        <v>-4.6816107915096161E-2</v>
      </c>
      <c r="I72" s="167">
        <f t="shared" si="11"/>
        <v>0.13647114474929034</v>
      </c>
      <c r="J72" s="166">
        <f>G72/G67</f>
        <v>0.33080895008605854</v>
      </c>
    </row>
    <row r="73" spans="2:10" x14ac:dyDescent="0.25">
      <c r="B73" s="164" t="s">
        <v>114</v>
      </c>
      <c r="C73" s="165">
        <v>1006</v>
      </c>
      <c r="D73" s="165">
        <v>454</v>
      </c>
      <c r="E73" s="165">
        <v>466</v>
      </c>
      <c r="F73" s="165">
        <v>667</v>
      </c>
      <c r="G73" s="165">
        <v>1561</v>
      </c>
      <c r="H73" s="166">
        <f t="shared" si="10"/>
        <v>1.3403298350824588</v>
      </c>
      <c r="I73" s="167">
        <f t="shared" si="11"/>
        <v>0.55168986083499005</v>
      </c>
      <c r="J73" s="166">
        <f>G73/G67</f>
        <v>0.10746987951807228</v>
      </c>
    </row>
    <row r="74" spans="2:10" x14ac:dyDescent="0.25">
      <c r="B74" s="164" t="s">
        <v>117</v>
      </c>
      <c r="C74" s="165">
        <v>857</v>
      </c>
      <c r="D74" s="165">
        <v>546</v>
      </c>
      <c r="E74" s="165">
        <v>1207</v>
      </c>
      <c r="F74" s="165">
        <v>2185</v>
      </c>
      <c r="G74" s="165">
        <v>582</v>
      </c>
      <c r="H74" s="166">
        <f t="shared" si="10"/>
        <v>-0.7336384439359267</v>
      </c>
      <c r="I74" s="167">
        <f t="shared" si="11"/>
        <v>-0.32088681446907819</v>
      </c>
      <c r="J74" s="166">
        <f>G74/G67</f>
        <v>4.0068846815834766E-2</v>
      </c>
    </row>
    <row r="75" spans="2:10" x14ac:dyDescent="0.25">
      <c r="B75" s="164" t="s">
        <v>124</v>
      </c>
      <c r="C75" s="165">
        <v>212</v>
      </c>
      <c r="D75" s="165">
        <v>299</v>
      </c>
      <c r="E75" s="165">
        <v>1120</v>
      </c>
      <c r="F75" s="165">
        <v>379</v>
      </c>
      <c r="G75" s="165">
        <v>391</v>
      </c>
      <c r="H75" s="166">
        <f t="shared" si="10"/>
        <v>3.1662269129287601E-2</v>
      </c>
      <c r="I75" s="167">
        <f t="shared" si="11"/>
        <v>0.84433962264150941</v>
      </c>
      <c r="J75" s="166">
        <f>G75/G67</f>
        <v>2.6919104991394147E-2</v>
      </c>
    </row>
    <row r="76" spans="2:10" x14ac:dyDescent="0.25">
      <c r="B76" s="164" t="s">
        <v>120</v>
      </c>
      <c r="C76" s="165">
        <v>400</v>
      </c>
      <c r="D76" s="165">
        <v>291</v>
      </c>
      <c r="E76" s="165">
        <v>350</v>
      </c>
      <c r="F76" s="165">
        <v>267</v>
      </c>
      <c r="G76" s="165">
        <v>122</v>
      </c>
      <c r="H76" s="166">
        <f t="shared" si="10"/>
        <v>-0.54307116104868913</v>
      </c>
      <c r="I76" s="167">
        <f t="shared" si="11"/>
        <v>-0.69500000000000006</v>
      </c>
      <c r="J76" s="166">
        <f>G76/G67</f>
        <v>8.3993115318416519E-3</v>
      </c>
    </row>
    <row r="77" spans="2:10" x14ac:dyDescent="0.25">
      <c r="B77" s="164" t="s">
        <v>129</v>
      </c>
      <c r="C77" s="165">
        <v>350</v>
      </c>
      <c r="D77" s="165">
        <v>14</v>
      </c>
      <c r="E77" s="165">
        <v>714</v>
      </c>
      <c r="F77" s="165">
        <v>896</v>
      </c>
      <c r="G77" s="165">
        <v>180</v>
      </c>
      <c r="H77" s="166">
        <f t="shared" si="10"/>
        <v>-0.79910714285714279</v>
      </c>
      <c r="I77" s="167">
        <f t="shared" si="11"/>
        <v>-0.48571428571428577</v>
      </c>
      <c r="J77" s="166">
        <f>G77/G67</f>
        <v>1.2392426850258176E-2</v>
      </c>
    </row>
    <row r="78" spans="2:10" x14ac:dyDescent="0.25">
      <c r="B78" s="164" t="s">
        <v>132</v>
      </c>
      <c r="C78" s="165">
        <v>383</v>
      </c>
      <c r="D78" s="165">
        <v>29</v>
      </c>
      <c r="E78" s="165">
        <v>175</v>
      </c>
      <c r="F78" s="165">
        <v>367</v>
      </c>
      <c r="G78" s="165">
        <v>50</v>
      </c>
      <c r="H78" s="166">
        <f t="shared" si="10"/>
        <v>-0.86376021798365121</v>
      </c>
      <c r="I78" s="167">
        <f t="shared" si="11"/>
        <v>-0.86945169712793735</v>
      </c>
      <c r="J78" s="166">
        <f>G78/G67</f>
        <v>3.4423407917383822E-3</v>
      </c>
    </row>
    <row r="79" spans="2:10" x14ac:dyDescent="0.25">
      <c r="B79" s="170" t="s">
        <v>146</v>
      </c>
      <c r="C79" s="171">
        <f>C71-SUM(C72:C78)</f>
        <v>2100</v>
      </c>
      <c r="D79" s="171">
        <f>D71-SUM(D72:D78)</f>
        <v>1264</v>
      </c>
      <c r="E79" s="171">
        <f>E71-SUM(E72:E78)</f>
        <v>3857</v>
      </c>
      <c r="F79" s="171">
        <f>F71-SUM(F72:F78)</f>
        <v>5272</v>
      </c>
      <c r="G79" s="171">
        <f>G71-SUM(G72:G78)</f>
        <v>2921</v>
      </c>
      <c r="H79" s="172">
        <f t="shared" si="10"/>
        <v>-0.44594081942336872</v>
      </c>
      <c r="I79" s="173">
        <f t="shared" si="11"/>
        <v>0.39095238095238094</v>
      </c>
      <c r="J79" s="172">
        <f>G79/G67</f>
        <v>0.20110154905335628</v>
      </c>
    </row>
    <row r="80" spans="2:10" x14ac:dyDescent="0.25">
      <c r="B80" s="155" t="s">
        <v>51</v>
      </c>
      <c r="C80" s="176"/>
      <c r="D80" s="176"/>
      <c r="E80" s="176"/>
      <c r="F80" s="176"/>
      <c r="G80" s="176"/>
      <c r="H80" s="177"/>
      <c r="I80" s="177"/>
      <c r="J80" s="177"/>
    </row>
    <row r="81" spans="2:10" x14ac:dyDescent="0.25">
      <c r="B81" s="156" t="s">
        <v>69</v>
      </c>
      <c r="C81" s="178">
        <v>74343</v>
      </c>
      <c r="D81" s="178">
        <v>9664</v>
      </c>
      <c r="E81" s="178">
        <v>51089</v>
      </c>
      <c r="F81" s="178">
        <v>71326</v>
      </c>
      <c r="G81" s="178">
        <v>74452</v>
      </c>
      <c r="H81" s="179">
        <f t="shared" ref="H81:H93" si="12">IFERROR(G81/F81-1,"-")</f>
        <v>4.382693547934835E-2</v>
      </c>
      <c r="I81" s="179">
        <f t="shared" ref="I81:I93" si="13">IFERROR(G81/C81-1,"-")</f>
        <v>1.4661770442407907E-3</v>
      </c>
      <c r="J81" s="179">
        <f>G81/G81</f>
        <v>1</v>
      </c>
    </row>
    <row r="82" spans="2:10" x14ac:dyDescent="0.25">
      <c r="B82" s="159" t="s">
        <v>98</v>
      </c>
      <c r="C82" s="160">
        <v>26033</v>
      </c>
      <c r="D82" s="160">
        <v>5166</v>
      </c>
      <c r="E82" s="160">
        <v>17161</v>
      </c>
      <c r="F82" s="160">
        <v>24742</v>
      </c>
      <c r="G82" s="160">
        <v>20881</v>
      </c>
      <c r="H82" s="161">
        <f t="shared" si="12"/>
        <v>-0.15605044054643924</v>
      </c>
      <c r="I82" s="162">
        <f t="shared" si="13"/>
        <v>-0.19790266200591555</v>
      </c>
      <c r="J82" s="161">
        <f>G82/G81</f>
        <v>0.28046257991726214</v>
      </c>
    </row>
    <row r="83" spans="2:10" x14ac:dyDescent="0.25">
      <c r="B83" s="164" t="s">
        <v>104</v>
      </c>
      <c r="C83" s="165">
        <v>4393</v>
      </c>
      <c r="D83" s="165">
        <v>3076</v>
      </c>
      <c r="E83" s="165">
        <v>6495</v>
      </c>
      <c r="F83" s="165">
        <v>5994</v>
      </c>
      <c r="G83" s="165">
        <v>5109</v>
      </c>
      <c r="H83" s="166">
        <f t="shared" si="12"/>
        <v>-0.1476476476476476</v>
      </c>
      <c r="I83" s="167">
        <f t="shared" si="13"/>
        <v>0.16298656954245394</v>
      </c>
      <c r="J83" s="166">
        <f>G83/G81</f>
        <v>6.8621393649599738E-2</v>
      </c>
    </row>
    <row r="84" spans="2:10" x14ac:dyDescent="0.25">
      <c r="B84" s="164" t="s">
        <v>101</v>
      </c>
      <c r="C84" s="165">
        <v>21640</v>
      </c>
      <c r="D84" s="165">
        <v>2090</v>
      </c>
      <c r="E84" s="165">
        <v>10666</v>
      </c>
      <c r="F84" s="165">
        <v>18748</v>
      </c>
      <c r="G84" s="165">
        <v>15772</v>
      </c>
      <c r="H84" s="166">
        <f t="shared" si="12"/>
        <v>-0.15873693193940686</v>
      </c>
      <c r="I84" s="167">
        <f t="shared" si="13"/>
        <v>-0.27116451016635856</v>
      </c>
      <c r="J84" s="166">
        <f>G84/G81</f>
        <v>0.21184118626766238</v>
      </c>
    </row>
    <row r="85" spans="2:10" x14ac:dyDescent="0.25">
      <c r="B85" s="159" t="s">
        <v>108</v>
      </c>
      <c r="C85" s="160">
        <v>48310</v>
      </c>
      <c r="D85" s="160">
        <v>4498</v>
      </c>
      <c r="E85" s="160">
        <v>33928</v>
      </c>
      <c r="F85" s="160">
        <v>46584</v>
      </c>
      <c r="G85" s="160">
        <v>53571</v>
      </c>
      <c r="H85" s="161">
        <f t="shared" si="12"/>
        <v>0.14998712004121595</v>
      </c>
      <c r="I85" s="162">
        <f t="shared" si="13"/>
        <v>0.10890084868557226</v>
      </c>
      <c r="J85" s="161">
        <f>G85/G81</f>
        <v>0.71953742008273791</v>
      </c>
    </row>
    <row r="86" spans="2:10" x14ac:dyDescent="0.25">
      <c r="B86" s="164" t="s">
        <v>111</v>
      </c>
      <c r="C86" s="165">
        <v>8152</v>
      </c>
      <c r="D86" s="165">
        <v>759</v>
      </c>
      <c r="E86" s="165">
        <v>3274</v>
      </c>
      <c r="F86" s="165">
        <v>7693</v>
      </c>
      <c r="G86" s="165">
        <v>10029</v>
      </c>
      <c r="H86" s="166">
        <f t="shared" si="12"/>
        <v>0.30365267125958662</v>
      </c>
      <c r="I86" s="167">
        <f t="shared" si="13"/>
        <v>0.23025024533856731</v>
      </c>
      <c r="J86" s="166">
        <f>G86/G81</f>
        <v>0.13470423897276099</v>
      </c>
    </row>
    <row r="87" spans="2:10" x14ac:dyDescent="0.25">
      <c r="B87" s="164" t="s">
        <v>114</v>
      </c>
      <c r="C87" s="165">
        <v>17728</v>
      </c>
      <c r="D87" s="165">
        <v>1403</v>
      </c>
      <c r="E87" s="165">
        <v>13019</v>
      </c>
      <c r="F87" s="165">
        <v>16107</v>
      </c>
      <c r="G87" s="165">
        <v>16817</v>
      </c>
      <c r="H87" s="166">
        <f t="shared" si="12"/>
        <v>4.408021357173908E-2</v>
      </c>
      <c r="I87" s="167">
        <f t="shared" si="13"/>
        <v>-5.1387635379061325E-2</v>
      </c>
      <c r="J87" s="166">
        <f>G87/G81</f>
        <v>0.22587707516252081</v>
      </c>
    </row>
    <row r="88" spans="2:10" x14ac:dyDescent="0.25">
      <c r="B88" s="164" t="s">
        <v>117</v>
      </c>
      <c r="C88" s="165">
        <v>2012</v>
      </c>
      <c r="D88" s="165">
        <v>497</v>
      </c>
      <c r="E88" s="165">
        <v>2303</v>
      </c>
      <c r="F88" s="165">
        <v>3074</v>
      </c>
      <c r="G88" s="165">
        <v>4120</v>
      </c>
      <c r="H88" s="166">
        <f t="shared" si="12"/>
        <v>0.3402732595966167</v>
      </c>
      <c r="I88" s="167">
        <f t="shared" si="13"/>
        <v>1.0477137176938371</v>
      </c>
      <c r="J88" s="166">
        <f>G88/G81</f>
        <v>5.5337667221834204E-2</v>
      </c>
    </row>
    <row r="89" spans="2:10" x14ac:dyDescent="0.25">
      <c r="B89" s="164" t="s">
        <v>124</v>
      </c>
      <c r="C89" s="165">
        <v>696</v>
      </c>
      <c r="D89" s="165">
        <v>79</v>
      </c>
      <c r="E89" s="165">
        <v>1264</v>
      </c>
      <c r="F89" s="165">
        <v>1183</v>
      </c>
      <c r="G89" s="165">
        <v>1526</v>
      </c>
      <c r="H89" s="166">
        <f t="shared" si="12"/>
        <v>0.28994082840236679</v>
      </c>
      <c r="I89" s="167">
        <f t="shared" si="13"/>
        <v>1.1925287356321839</v>
      </c>
      <c r="J89" s="166">
        <f>G89/G81</f>
        <v>2.0496427228281308E-2</v>
      </c>
    </row>
    <row r="90" spans="2:10" x14ac:dyDescent="0.25">
      <c r="B90" s="164" t="s">
        <v>120</v>
      </c>
      <c r="C90" s="165">
        <v>503</v>
      </c>
      <c r="D90" s="165">
        <v>114</v>
      </c>
      <c r="E90" s="165">
        <v>754</v>
      </c>
      <c r="F90" s="165">
        <v>761</v>
      </c>
      <c r="G90" s="165">
        <v>700</v>
      </c>
      <c r="H90" s="166">
        <f t="shared" si="12"/>
        <v>-8.0157687253613719E-2</v>
      </c>
      <c r="I90" s="167">
        <f t="shared" si="13"/>
        <v>0.39165009940357853</v>
      </c>
      <c r="J90" s="166">
        <f>G90/G81</f>
        <v>9.4020308386611514E-3</v>
      </c>
    </row>
    <row r="91" spans="2:10" x14ac:dyDescent="0.25">
      <c r="B91" s="164" t="s">
        <v>129</v>
      </c>
      <c r="C91" s="165">
        <v>1231</v>
      </c>
      <c r="D91" s="165">
        <v>12</v>
      </c>
      <c r="E91" s="165">
        <v>839</v>
      </c>
      <c r="F91" s="165">
        <v>1387</v>
      </c>
      <c r="G91" s="165">
        <v>1516</v>
      </c>
      <c r="H91" s="166">
        <f t="shared" si="12"/>
        <v>9.300648882480167E-2</v>
      </c>
      <c r="I91" s="167">
        <f t="shared" si="13"/>
        <v>0.23151909017059302</v>
      </c>
      <c r="J91" s="166">
        <f>G91/G81</f>
        <v>2.036211250201472E-2</v>
      </c>
    </row>
    <row r="92" spans="2:10" x14ac:dyDescent="0.25">
      <c r="B92" s="164" t="s">
        <v>132</v>
      </c>
      <c r="C92" s="165">
        <v>2686</v>
      </c>
      <c r="D92" s="165">
        <v>62</v>
      </c>
      <c r="E92" s="165">
        <v>1182</v>
      </c>
      <c r="F92" s="165">
        <v>2067</v>
      </c>
      <c r="G92" s="165">
        <v>2178</v>
      </c>
      <c r="H92" s="166">
        <f t="shared" si="12"/>
        <v>5.3701015965166965E-2</v>
      </c>
      <c r="I92" s="167">
        <f t="shared" si="13"/>
        <v>-0.18912881608339538</v>
      </c>
      <c r="J92" s="166">
        <f>G92/G81</f>
        <v>2.9253747380862838E-2</v>
      </c>
    </row>
    <row r="93" spans="2:10" x14ac:dyDescent="0.25">
      <c r="B93" s="170" t="s">
        <v>146</v>
      </c>
      <c r="C93" s="171">
        <f>C85-SUM(C86:C92)</f>
        <v>15302</v>
      </c>
      <c r="D93" s="171">
        <f>D85-SUM(D86:D92)</f>
        <v>1572</v>
      </c>
      <c r="E93" s="171">
        <f>E85-SUM(E86:E92)</f>
        <v>11293</v>
      </c>
      <c r="F93" s="171">
        <f>F85-SUM(F86:F92)</f>
        <v>14312</v>
      </c>
      <c r="G93" s="171">
        <f>G85-SUM(G86:G92)</f>
        <v>16685</v>
      </c>
      <c r="H93" s="172">
        <f t="shared" si="12"/>
        <v>0.16580491894913352</v>
      </c>
      <c r="I93" s="173">
        <f t="shared" si="13"/>
        <v>9.0380342438896921E-2</v>
      </c>
      <c r="J93" s="172">
        <f>G93/G81</f>
        <v>0.22410412077580186</v>
      </c>
    </row>
    <row r="94" spans="2:10" x14ac:dyDescent="0.25">
      <c r="B94" s="155" t="s">
        <v>52</v>
      </c>
      <c r="C94" s="176"/>
      <c r="D94" s="176"/>
      <c r="E94" s="176"/>
      <c r="F94" s="176"/>
      <c r="G94" s="176"/>
      <c r="H94" s="177"/>
      <c r="I94" s="177"/>
      <c r="J94" s="177"/>
    </row>
    <row r="95" spans="2:10" x14ac:dyDescent="0.25">
      <c r="B95" s="156" t="s">
        <v>69</v>
      </c>
      <c r="C95" s="178">
        <v>5920</v>
      </c>
      <c r="D95" s="178">
        <v>1842</v>
      </c>
      <c r="E95" s="178">
        <v>4794</v>
      </c>
      <c r="F95" s="178">
        <v>5361</v>
      </c>
      <c r="G95" s="178">
        <v>4792</v>
      </c>
      <c r="H95" s="179">
        <f t="shared" ref="H95:H107" si="14">IFERROR(G95/F95-1,"-")</f>
        <v>-0.10613691475470999</v>
      </c>
      <c r="I95" s="179">
        <f t="shared" ref="I95:I107" si="15">IFERROR(G95/C95-1,"-")</f>
        <v>-0.19054054054054059</v>
      </c>
      <c r="J95" s="179">
        <f>G95/G95</f>
        <v>1</v>
      </c>
    </row>
    <row r="96" spans="2:10" x14ac:dyDescent="0.25">
      <c r="B96" s="159" t="s">
        <v>98</v>
      </c>
      <c r="C96" s="160">
        <v>4037</v>
      </c>
      <c r="D96" s="160">
        <v>1185</v>
      </c>
      <c r="E96" s="160">
        <v>3022</v>
      </c>
      <c r="F96" s="160">
        <v>3424</v>
      </c>
      <c r="G96" s="160">
        <v>2617</v>
      </c>
      <c r="H96" s="161">
        <f t="shared" si="14"/>
        <v>-0.23568925233644855</v>
      </c>
      <c r="I96" s="162">
        <f t="shared" si="15"/>
        <v>-0.35174634629675505</v>
      </c>
      <c r="J96" s="161">
        <f>G96/G95</f>
        <v>0.546118530884808</v>
      </c>
    </row>
    <row r="97" spans="2:10" x14ac:dyDescent="0.25">
      <c r="B97" s="164" t="s">
        <v>104</v>
      </c>
      <c r="C97" s="165">
        <v>2610</v>
      </c>
      <c r="D97" s="165">
        <v>797</v>
      </c>
      <c r="E97" s="165">
        <v>1498</v>
      </c>
      <c r="F97" s="165">
        <v>1825</v>
      </c>
      <c r="G97" s="165">
        <v>1173</v>
      </c>
      <c r="H97" s="166">
        <f t="shared" si="14"/>
        <v>-0.35726027397260274</v>
      </c>
      <c r="I97" s="167">
        <f t="shared" si="15"/>
        <v>-0.55057471264367819</v>
      </c>
      <c r="J97" s="166">
        <f>G97/G95</f>
        <v>0.2447829716193656</v>
      </c>
    </row>
    <row r="98" spans="2:10" x14ac:dyDescent="0.25">
      <c r="B98" s="164" t="s">
        <v>101</v>
      </c>
      <c r="C98" s="165">
        <v>1427</v>
      </c>
      <c r="D98" s="165">
        <v>388</v>
      </c>
      <c r="E98" s="165">
        <v>1524</v>
      </c>
      <c r="F98" s="165">
        <v>1599</v>
      </c>
      <c r="G98" s="165">
        <v>1444</v>
      </c>
      <c r="H98" s="166">
        <f t="shared" si="14"/>
        <v>-9.6935584740462821E-2</v>
      </c>
      <c r="I98" s="167">
        <f t="shared" si="15"/>
        <v>1.1913104414856379E-2</v>
      </c>
      <c r="J98" s="166">
        <f>G98/G95</f>
        <v>0.30133555926544242</v>
      </c>
    </row>
    <row r="99" spans="2:10" x14ac:dyDescent="0.25">
      <c r="B99" s="159" t="s">
        <v>108</v>
      </c>
      <c r="C99" s="160">
        <v>1883</v>
      </c>
      <c r="D99" s="160">
        <v>657</v>
      </c>
      <c r="E99" s="160">
        <v>1772</v>
      </c>
      <c r="F99" s="160">
        <v>1937</v>
      </c>
      <c r="G99" s="160">
        <v>2175</v>
      </c>
      <c r="H99" s="161">
        <f t="shared" si="14"/>
        <v>0.12287041817243161</v>
      </c>
      <c r="I99" s="162">
        <f t="shared" si="15"/>
        <v>0.15507169410515131</v>
      </c>
      <c r="J99" s="161">
        <f>G99/G95</f>
        <v>0.453881469115192</v>
      </c>
    </row>
    <row r="100" spans="2:10" x14ac:dyDescent="0.25">
      <c r="B100" s="164" t="s">
        <v>111</v>
      </c>
      <c r="C100" s="165">
        <v>232</v>
      </c>
      <c r="D100" s="165">
        <v>74</v>
      </c>
      <c r="E100" s="165">
        <v>197</v>
      </c>
      <c r="F100" s="165">
        <v>318</v>
      </c>
      <c r="G100" s="165">
        <v>352</v>
      </c>
      <c r="H100" s="166">
        <f t="shared" si="14"/>
        <v>0.10691823899371067</v>
      </c>
      <c r="I100" s="167">
        <f t="shared" si="15"/>
        <v>0.51724137931034475</v>
      </c>
      <c r="J100" s="166">
        <f>G100/G95</f>
        <v>7.3455759599332218E-2</v>
      </c>
    </row>
    <row r="101" spans="2:10" x14ac:dyDescent="0.25">
      <c r="B101" s="164" t="s">
        <v>114</v>
      </c>
      <c r="C101" s="165">
        <v>439</v>
      </c>
      <c r="D101" s="165">
        <v>87</v>
      </c>
      <c r="E101" s="165">
        <v>406</v>
      </c>
      <c r="F101" s="165">
        <v>412</v>
      </c>
      <c r="G101" s="165">
        <v>481</v>
      </c>
      <c r="H101" s="166">
        <f t="shared" si="14"/>
        <v>0.16747572815533984</v>
      </c>
      <c r="I101" s="167">
        <f t="shared" si="15"/>
        <v>9.567198177676528E-2</v>
      </c>
      <c r="J101" s="166">
        <f>G101/G95</f>
        <v>0.10037562604340568</v>
      </c>
    </row>
    <row r="102" spans="2:10" x14ac:dyDescent="0.25">
      <c r="B102" s="164" t="s">
        <v>117</v>
      </c>
      <c r="C102" s="165">
        <v>339</v>
      </c>
      <c r="D102" s="165">
        <v>202</v>
      </c>
      <c r="E102" s="165">
        <v>371</v>
      </c>
      <c r="F102" s="165">
        <v>358</v>
      </c>
      <c r="G102" s="165">
        <v>313</v>
      </c>
      <c r="H102" s="166">
        <f t="shared" si="14"/>
        <v>-0.12569832402234637</v>
      </c>
      <c r="I102" s="167">
        <f t="shared" si="15"/>
        <v>-7.6696165191740384E-2</v>
      </c>
      <c r="J102" s="166">
        <f>G102/G95</f>
        <v>6.5317195325542574E-2</v>
      </c>
    </row>
    <row r="103" spans="2:10" x14ac:dyDescent="0.25">
      <c r="B103" s="164" t="s">
        <v>124</v>
      </c>
      <c r="C103" s="165">
        <v>81</v>
      </c>
      <c r="D103" s="165">
        <v>14</v>
      </c>
      <c r="E103" s="165">
        <v>111</v>
      </c>
      <c r="F103" s="165">
        <v>126</v>
      </c>
      <c r="G103" s="165">
        <v>117</v>
      </c>
      <c r="H103" s="166">
        <f t="shared" si="14"/>
        <v>-7.1428571428571397E-2</v>
      </c>
      <c r="I103" s="167">
        <f t="shared" si="15"/>
        <v>0.44444444444444442</v>
      </c>
      <c r="J103" s="166">
        <f>G103/G95</f>
        <v>2.4415692821368948E-2</v>
      </c>
    </row>
    <row r="104" spans="2:10" x14ac:dyDescent="0.25">
      <c r="B104" s="164" t="s">
        <v>120</v>
      </c>
      <c r="C104" s="165">
        <v>40</v>
      </c>
      <c r="D104" s="165">
        <v>20</v>
      </c>
      <c r="E104" s="165">
        <v>75</v>
      </c>
      <c r="F104" s="165">
        <v>53</v>
      </c>
      <c r="G104" s="165">
        <v>82</v>
      </c>
      <c r="H104" s="166">
        <f t="shared" si="14"/>
        <v>0.54716981132075482</v>
      </c>
      <c r="I104" s="167">
        <f t="shared" si="15"/>
        <v>1.0499999999999998</v>
      </c>
      <c r="J104" s="166">
        <f>G104/G95</f>
        <v>1.7111853088480802E-2</v>
      </c>
    </row>
    <row r="105" spans="2:10" x14ac:dyDescent="0.25">
      <c r="B105" s="164" t="s">
        <v>129</v>
      </c>
      <c r="C105" s="165">
        <v>20</v>
      </c>
      <c r="D105" s="165">
        <v>2</v>
      </c>
      <c r="E105" s="165">
        <v>33</v>
      </c>
      <c r="F105" s="165">
        <v>24</v>
      </c>
      <c r="G105" s="165">
        <v>18</v>
      </c>
      <c r="H105" s="166">
        <f t="shared" si="14"/>
        <v>-0.25</v>
      </c>
      <c r="I105" s="167">
        <f t="shared" si="15"/>
        <v>-9.9999999999999978E-2</v>
      </c>
      <c r="J105" s="166">
        <f>G105/G95</f>
        <v>3.7562604340567614E-3</v>
      </c>
    </row>
    <row r="106" spans="2:10" x14ac:dyDescent="0.25">
      <c r="B106" s="164" t="s">
        <v>132</v>
      </c>
      <c r="C106" s="165">
        <v>43</v>
      </c>
      <c r="D106" s="165">
        <v>5</v>
      </c>
      <c r="E106" s="165">
        <v>17</v>
      </c>
      <c r="F106" s="165">
        <v>35</v>
      </c>
      <c r="G106" s="165">
        <v>36</v>
      </c>
      <c r="H106" s="166">
        <f t="shared" si="14"/>
        <v>2.857142857142847E-2</v>
      </c>
      <c r="I106" s="167">
        <f t="shared" si="15"/>
        <v>-0.16279069767441856</v>
      </c>
      <c r="J106" s="166">
        <f>G106/G95</f>
        <v>7.5125208681135229E-3</v>
      </c>
    </row>
    <row r="107" spans="2:10" x14ac:dyDescent="0.25">
      <c r="B107" s="170" t="s">
        <v>146</v>
      </c>
      <c r="C107" s="171">
        <f>C99-SUM(C100:C106)</f>
        <v>689</v>
      </c>
      <c r="D107" s="171">
        <f>D99-SUM(D100:D106)</f>
        <v>253</v>
      </c>
      <c r="E107" s="171">
        <f>E99-SUM(E100:E106)</f>
        <v>562</v>
      </c>
      <c r="F107" s="171">
        <f>F99-SUM(F100:F106)</f>
        <v>611</v>
      </c>
      <c r="G107" s="171">
        <f>G99-SUM(G100:G106)</f>
        <v>776</v>
      </c>
      <c r="H107" s="172">
        <f t="shared" si="14"/>
        <v>0.27004909983633385</v>
      </c>
      <c r="I107" s="173">
        <f t="shared" si="15"/>
        <v>0.12626995645863581</v>
      </c>
      <c r="J107" s="172">
        <f>G107/G95</f>
        <v>0.16193656093489148</v>
      </c>
    </row>
    <row r="108" spans="2:10" x14ac:dyDescent="0.25">
      <c r="B108" s="155" t="s">
        <v>53</v>
      </c>
      <c r="C108" s="176"/>
      <c r="D108" s="176"/>
      <c r="E108" s="176"/>
      <c r="F108" s="176"/>
      <c r="G108" s="176"/>
      <c r="H108" s="177"/>
      <c r="I108" s="177"/>
      <c r="J108" s="177"/>
    </row>
    <row r="109" spans="2:10" x14ac:dyDescent="0.25">
      <c r="B109" s="156" t="s">
        <v>69</v>
      </c>
      <c r="C109" s="178">
        <v>14016</v>
      </c>
      <c r="D109" s="178">
        <v>6700</v>
      </c>
      <c r="E109" s="178">
        <v>15768</v>
      </c>
      <c r="F109" s="178">
        <v>20517</v>
      </c>
      <c r="G109" s="178">
        <v>23002</v>
      </c>
      <c r="H109" s="179">
        <f t="shared" ref="H109:H121" si="16">IFERROR(G109/F109-1,"-")</f>
        <v>0.12111907198908223</v>
      </c>
      <c r="I109" s="179">
        <f t="shared" ref="I109:I121" si="17">IFERROR(G109/C109-1,"-")</f>
        <v>0.64112442922374435</v>
      </c>
      <c r="J109" s="179">
        <f>G109/G109</f>
        <v>1</v>
      </c>
    </row>
    <row r="110" spans="2:10" x14ac:dyDescent="0.25">
      <c r="B110" s="159" t="s">
        <v>98</v>
      </c>
      <c r="C110" s="160">
        <v>2578</v>
      </c>
      <c r="D110" s="160">
        <v>2362</v>
      </c>
      <c r="E110" s="160">
        <v>3394</v>
      </c>
      <c r="F110" s="160">
        <v>3573</v>
      </c>
      <c r="G110" s="160">
        <v>3901</v>
      </c>
      <c r="H110" s="161">
        <f t="shared" si="16"/>
        <v>9.1799608172404179E-2</v>
      </c>
      <c r="I110" s="162">
        <f t="shared" si="17"/>
        <v>0.51318851823118705</v>
      </c>
      <c r="J110" s="161">
        <f>G110/G109</f>
        <v>0.1695939483523172</v>
      </c>
    </row>
    <row r="111" spans="2:10" x14ac:dyDescent="0.25">
      <c r="B111" s="164" t="s">
        <v>104</v>
      </c>
      <c r="C111" s="165">
        <v>667</v>
      </c>
      <c r="D111" s="165">
        <v>1468</v>
      </c>
      <c r="E111" s="165">
        <v>1391</v>
      </c>
      <c r="F111" s="165">
        <v>1018</v>
      </c>
      <c r="G111" s="165">
        <v>680</v>
      </c>
      <c r="H111" s="166">
        <f t="shared" si="16"/>
        <v>-0.33202357563850693</v>
      </c>
      <c r="I111" s="167">
        <f t="shared" si="17"/>
        <v>1.9490254872563728E-2</v>
      </c>
      <c r="J111" s="166">
        <f>G111/G109</f>
        <v>2.9562646726371621E-2</v>
      </c>
    </row>
    <row r="112" spans="2:10" x14ac:dyDescent="0.25">
      <c r="B112" s="164" t="s">
        <v>101</v>
      </c>
      <c r="C112" s="165">
        <v>1911</v>
      </c>
      <c r="D112" s="165">
        <v>894</v>
      </c>
      <c r="E112" s="165">
        <v>2003</v>
      </c>
      <c r="F112" s="165">
        <v>2555</v>
      </c>
      <c r="G112" s="165">
        <v>3221</v>
      </c>
      <c r="H112" s="166">
        <f t="shared" si="16"/>
        <v>0.26066536203522506</v>
      </c>
      <c r="I112" s="167">
        <f t="shared" si="17"/>
        <v>0.68550497121925691</v>
      </c>
      <c r="J112" s="166">
        <f>G112/G109</f>
        <v>0.14003130162594557</v>
      </c>
    </row>
    <row r="113" spans="2:10" x14ac:dyDescent="0.25">
      <c r="B113" s="159" t="s">
        <v>108</v>
      </c>
      <c r="C113" s="160">
        <v>11438</v>
      </c>
      <c r="D113" s="160">
        <v>4338</v>
      </c>
      <c r="E113" s="160">
        <v>12374</v>
      </c>
      <c r="F113" s="160">
        <v>16944</v>
      </c>
      <c r="G113" s="160">
        <v>19101</v>
      </c>
      <c r="H113" s="161">
        <f t="shared" si="16"/>
        <v>0.12730169971671379</v>
      </c>
      <c r="I113" s="162">
        <f t="shared" si="17"/>
        <v>0.6699597831788775</v>
      </c>
      <c r="J113" s="161">
        <f>G113/G109</f>
        <v>0.83040605164768277</v>
      </c>
    </row>
    <row r="114" spans="2:10" x14ac:dyDescent="0.25">
      <c r="B114" s="164" t="s">
        <v>111</v>
      </c>
      <c r="C114" s="165">
        <v>6007</v>
      </c>
      <c r="D114" s="165">
        <v>3374</v>
      </c>
      <c r="E114" s="165">
        <v>6174</v>
      </c>
      <c r="F114" s="165">
        <v>10334</v>
      </c>
      <c r="G114" s="165">
        <v>11424</v>
      </c>
      <c r="H114" s="166">
        <f t="shared" si="16"/>
        <v>0.10547706599574225</v>
      </c>
      <c r="I114" s="167">
        <f t="shared" si="17"/>
        <v>0.90178125520226393</v>
      </c>
      <c r="J114" s="166">
        <f>G114/G109</f>
        <v>0.49665246500304322</v>
      </c>
    </row>
    <row r="115" spans="2:10" x14ac:dyDescent="0.25">
      <c r="B115" s="164" t="s">
        <v>114</v>
      </c>
      <c r="C115" s="165">
        <v>1113</v>
      </c>
      <c r="D115" s="165">
        <v>339</v>
      </c>
      <c r="E115" s="165">
        <v>895</v>
      </c>
      <c r="F115" s="165">
        <v>940</v>
      </c>
      <c r="G115" s="165">
        <v>1248</v>
      </c>
      <c r="H115" s="166">
        <f t="shared" si="16"/>
        <v>0.32765957446808502</v>
      </c>
      <c r="I115" s="167">
        <f t="shared" si="17"/>
        <v>0.12129380053908356</v>
      </c>
      <c r="J115" s="166">
        <f>G115/G109</f>
        <v>5.4256151638987914E-2</v>
      </c>
    </row>
    <row r="116" spans="2:10" x14ac:dyDescent="0.25">
      <c r="B116" s="164" t="s">
        <v>117</v>
      </c>
      <c r="C116" s="165">
        <v>454</v>
      </c>
      <c r="D116" s="165">
        <v>137</v>
      </c>
      <c r="E116" s="165">
        <v>790</v>
      </c>
      <c r="F116" s="165">
        <v>1062</v>
      </c>
      <c r="G116" s="165">
        <v>920</v>
      </c>
      <c r="H116" s="166">
        <f t="shared" si="16"/>
        <v>-0.13370998116760824</v>
      </c>
      <c r="I116" s="167">
        <f t="shared" si="17"/>
        <v>1.0264317180616742</v>
      </c>
      <c r="J116" s="166">
        <f>G116/G109</f>
        <v>3.9996522041561601E-2</v>
      </c>
    </row>
    <row r="117" spans="2:10" x14ac:dyDescent="0.25">
      <c r="B117" s="164" t="s">
        <v>124</v>
      </c>
      <c r="C117" s="165">
        <v>235</v>
      </c>
      <c r="D117" s="165">
        <v>75</v>
      </c>
      <c r="E117" s="165">
        <v>631</v>
      </c>
      <c r="F117" s="165">
        <v>648</v>
      </c>
      <c r="G117" s="165">
        <v>769</v>
      </c>
      <c r="H117" s="166">
        <f t="shared" si="16"/>
        <v>0.18672839506172845</v>
      </c>
      <c r="I117" s="167">
        <f t="shared" si="17"/>
        <v>2.2723404255319148</v>
      </c>
      <c r="J117" s="166">
        <f>G117/G109</f>
        <v>3.3431875489087909E-2</v>
      </c>
    </row>
    <row r="118" spans="2:10" x14ac:dyDescent="0.25">
      <c r="B118" s="164" t="s">
        <v>120</v>
      </c>
      <c r="C118" s="165">
        <v>334</v>
      </c>
      <c r="D118" s="165">
        <v>77</v>
      </c>
      <c r="E118" s="165">
        <v>679</v>
      </c>
      <c r="F118" s="165">
        <v>400</v>
      </c>
      <c r="G118" s="165">
        <v>553</v>
      </c>
      <c r="H118" s="166">
        <f t="shared" si="16"/>
        <v>0.38250000000000006</v>
      </c>
      <c r="I118" s="167">
        <f t="shared" si="17"/>
        <v>0.65568862275449091</v>
      </c>
      <c r="J118" s="166">
        <f>G118/G109</f>
        <v>2.404138770541692E-2</v>
      </c>
    </row>
    <row r="119" spans="2:10" x14ac:dyDescent="0.25">
      <c r="B119" s="164" t="s">
        <v>129</v>
      </c>
      <c r="C119" s="165">
        <v>106</v>
      </c>
      <c r="D119" s="165">
        <v>3</v>
      </c>
      <c r="E119" s="165">
        <v>134</v>
      </c>
      <c r="F119" s="165">
        <v>164</v>
      </c>
      <c r="G119" s="165">
        <v>249</v>
      </c>
      <c r="H119" s="166">
        <f t="shared" si="16"/>
        <v>0.51829268292682928</v>
      </c>
      <c r="I119" s="167">
        <f t="shared" si="17"/>
        <v>1.3490566037735849</v>
      </c>
      <c r="J119" s="166">
        <f>G119/G109</f>
        <v>1.0825145639509608E-2</v>
      </c>
    </row>
    <row r="120" spans="2:10" x14ac:dyDescent="0.25">
      <c r="B120" s="164" t="s">
        <v>132</v>
      </c>
      <c r="C120" s="165">
        <v>358</v>
      </c>
      <c r="D120" s="165">
        <v>7</v>
      </c>
      <c r="E120" s="165">
        <v>223</v>
      </c>
      <c r="F120" s="165">
        <v>149</v>
      </c>
      <c r="G120" s="165">
        <v>250</v>
      </c>
      <c r="H120" s="166">
        <f t="shared" si="16"/>
        <v>0.67785234899328861</v>
      </c>
      <c r="I120" s="167">
        <f t="shared" si="17"/>
        <v>-0.3016759776536313</v>
      </c>
      <c r="J120" s="166">
        <f>G120/G109</f>
        <v>1.0868620119989566E-2</v>
      </c>
    </row>
    <row r="121" spans="2:10" x14ac:dyDescent="0.25">
      <c r="B121" s="170" t="s">
        <v>146</v>
      </c>
      <c r="C121" s="171">
        <f>C113-SUM(C114:C120)</f>
        <v>2831</v>
      </c>
      <c r="D121" s="171">
        <f>D113-SUM(D114:D120)</f>
        <v>326</v>
      </c>
      <c r="E121" s="171">
        <f>E113-SUM(E114:E120)</f>
        <v>2848</v>
      </c>
      <c r="F121" s="171">
        <f>F113-SUM(F114:F120)</f>
        <v>3247</v>
      </c>
      <c r="G121" s="171">
        <f>G113-SUM(G114:G120)</f>
        <v>3688</v>
      </c>
      <c r="H121" s="172">
        <f t="shared" si="16"/>
        <v>0.1358176778564828</v>
      </c>
      <c r="I121" s="173">
        <f t="shared" si="17"/>
        <v>0.3027198869657366</v>
      </c>
      <c r="J121" s="172">
        <f>G121/G109</f>
        <v>0.16033388401008608</v>
      </c>
    </row>
    <row r="122" spans="2:10" x14ac:dyDescent="0.25">
      <c r="B122" s="155" t="s">
        <v>54</v>
      </c>
      <c r="C122" s="176"/>
      <c r="D122" s="176"/>
      <c r="E122" s="176"/>
      <c r="F122" s="176"/>
      <c r="G122" s="176"/>
      <c r="H122" s="177"/>
      <c r="I122" s="177"/>
      <c r="J122" s="177"/>
    </row>
    <row r="123" spans="2:10" x14ac:dyDescent="0.25">
      <c r="B123" s="156" t="s">
        <v>69</v>
      </c>
      <c r="C123" s="178">
        <v>21585</v>
      </c>
      <c r="D123" s="178">
        <v>7232</v>
      </c>
      <c r="E123" s="178">
        <v>19039</v>
      </c>
      <c r="F123" s="178">
        <v>24713</v>
      </c>
      <c r="G123" s="178">
        <v>21639</v>
      </c>
      <c r="H123" s="179">
        <f t="shared" ref="H123:H135" si="18">IFERROR(G123/F123-1,"-")</f>
        <v>-0.12438797394084089</v>
      </c>
      <c r="I123" s="179">
        <f t="shared" ref="I123:I135" si="19">IFERROR(G123/C123-1,"-")</f>
        <v>2.5017373175817426E-3</v>
      </c>
      <c r="J123" s="179">
        <f>G123/G123</f>
        <v>1</v>
      </c>
    </row>
    <row r="124" spans="2:10" x14ac:dyDescent="0.25">
      <c r="B124" s="159" t="s">
        <v>98</v>
      </c>
      <c r="C124" s="160">
        <v>10546</v>
      </c>
      <c r="D124" s="160">
        <v>4539</v>
      </c>
      <c r="E124" s="160">
        <v>10127</v>
      </c>
      <c r="F124" s="160">
        <v>11037</v>
      </c>
      <c r="G124" s="160">
        <v>10903</v>
      </c>
      <c r="H124" s="161">
        <f t="shared" si="18"/>
        <v>-1.2140980338860241E-2</v>
      </c>
      <c r="I124" s="162">
        <f t="shared" si="19"/>
        <v>3.3851697326000352E-2</v>
      </c>
      <c r="J124" s="161">
        <f>G124/G123</f>
        <v>0.50385877351079067</v>
      </c>
    </row>
    <row r="125" spans="2:10" x14ac:dyDescent="0.25">
      <c r="B125" s="164" t="s">
        <v>104</v>
      </c>
      <c r="C125" s="165">
        <v>6071</v>
      </c>
      <c r="D125" s="165">
        <v>2272</v>
      </c>
      <c r="E125" s="165">
        <v>5476</v>
      </c>
      <c r="F125" s="165">
        <v>5871</v>
      </c>
      <c r="G125" s="165">
        <v>5317</v>
      </c>
      <c r="H125" s="166">
        <f t="shared" si="18"/>
        <v>-9.436211888945667E-2</v>
      </c>
      <c r="I125" s="167">
        <f t="shared" si="19"/>
        <v>-0.12419700214132767</v>
      </c>
      <c r="J125" s="166">
        <f>G125/G123</f>
        <v>0.24571375756735525</v>
      </c>
    </row>
    <row r="126" spans="2:10" x14ac:dyDescent="0.25">
      <c r="B126" s="164" t="s">
        <v>101</v>
      </c>
      <c r="C126" s="165">
        <v>4475</v>
      </c>
      <c r="D126" s="165">
        <v>2267</v>
      </c>
      <c r="E126" s="165">
        <v>4651</v>
      </c>
      <c r="F126" s="165">
        <v>5166</v>
      </c>
      <c r="G126" s="165">
        <v>5586</v>
      </c>
      <c r="H126" s="166">
        <f t="shared" si="18"/>
        <v>8.1300813008130079E-2</v>
      </c>
      <c r="I126" s="167">
        <f t="shared" si="19"/>
        <v>0.248268156424581</v>
      </c>
      <c r="J126" s="166">
        <f>G126/G123</f>
        <v>0.25814501594343547</v>
      </c>
    </row>
    <row r="127" spans="2:10" x14ac:dyDescent="0.25">
      <c r="B127" s="159" t="s">
        <v>108</v>
      </c>
      <c r="C127" s="160">
        <v>11039</v>
      </c>
      <c r="D127" s="160">
        <v>2693</v>
      </c>
      <c r="E127" s="160">
        <v>8912</v>
      </c>
      <c r="F127" s="160">
        <v>13676</v>
      </c>
      <c r="G127" s="160">
        <v>10736</v>
      </c>
      <c r="H127" s="161">
        <f t="shared" si="18"/>
        <v>-0.21497513892951159</v>
      </c>
      <c r="I127" s="162">
        <f t="shared" si="19"/>
        <v>-2.7448138418335044E-2</v>
      </c>
      <c r="J127" s="161">
        <f>G127/G123</f>
        <v>0.49614122648920927</v>
      </c>
    </row>
    <row r="128" spans="2:10" x14ac:dyDescent="0.25">
      <c r="B128" s="164" t="s">
        <v>111</v>
      </c>
      <c r="C128" s="165">
        <v>1180</v>
      </c>
      <c r="D128" s="165">
        <v>249</v>
      </c>
      <c r="E128" s="165">
        <v>736</v>
      </c>
      <c r="F128" s="165">
        <v>1377</v>
      </c>
      <c r="G128" s="165">
        <v>1218</v>
      </c>
      <c r="H128" s="166">
        <f t="shared" si="18"/>
        <v>-0.11546840958605664</v>
      </c>
      <c r="I128" s="167">
        <f t="shared" si="19"/>
        <v>3.2203389830508522E-2</v>
      </c>
      <c r="J128" s="166">
        <f>G128/G123</f>
        <v>5.6287259115485926E-2</v>
      </c>
    </row>
    <row r="129" spans="2:10" x14ac:dyDescent="0.25">
      <c r="B129" s="164" t="s">
        <v>114</v>
      </c>
      <c r="C129" s="165">
        <v>1274</v>
      </c>
      <c r="D129" s="165">
        <v>261</v>
      </c>
      <c r="E129" s="165">
        <v>1499</v>
      </c>
      <c r="F129" s="165">
        <v>2104</v>
      </c>
      <c r="G129" s="165">
        <v>1962</v>
      </c>
      <c r="H129" s="166">
        <f t="shared" si="18"/>
        <v>-6.7490494296577941E-2</v>
      </c>
      <c r="I129" s="167">
        <f t="shared" si="19"/>
        <v>0.5400313971742543</v>
      </c>
      <c r="J129" s="166">
        <f>G129/G123</f>
        <v>9.0669624289477335E-2</v>
      </c>
    </row>
    <row r="130" spans="2:10" x14ac:dyDescent="0.25">
      <c r="B130" s="164" t="s">
        <v>117</v>
      </c>
      <c r="C130" s="165">
        <v>640</v>
      </c>
      <c r="D130" s="165">
        <v>244</v>
      </c>
      <c r="E130" s="165">
        <v>772</v>
      </c>
      <c r="F130" s="165">
        <v>1043</v>
      </c>
      <c r="G130" s="165">
        <v>765</v>
      </c>
      <c r="H130" s="166">
        <f t="shared" si="18"/>
        <v>-0.26653883029721959</v>
      </c>
      <c r="I130" s="167">
        <f t="shared" si="19"/>
        <v>0.1953125</v>
      </c>
      <c r="J130" s="166">
        <f>G130/G123</f>
        <v>3.5352835158741165E-2</v>
      </c>
    </row>
    <row r="131" spans="2:10" x14ac:dyDescent="0.25">
      <c r="B131" s="164" t="s">
        <v>124</v>
      </c>
      <c r="C131" s="165">
        <v>398</v>
      </c>
      <c r="D131" s="165">
        <v>44</v>
      </c>
      <c r="E131" s="165">
        <v>270</v>
      </c>
      <c r="F131" s="165">
        <v>311</v>
      </c>
      <c r="G131" s="165">
        <v>320</v>
      </c>
      <c r="H131" s="166">
        <f t="shared" si="18"/>
        <v>2.8938906752411508E-2</v>
      </c>
      <c r="I131" s="167">
        <f t="shared" si="19"/>
        <v>-0.1959798994974874</v>
      </c>
      <c r="J131" s="166">
        <f>G131/G123</f>
        <v>1.4788114053329636E-2</v>
      </c>
    </row>
    <row r="132" spans="2:10" x14ac:dyDescent="0.25">
      <c r="B132" s="164" t="s">
        <v>120</v>
      </c>
      <c r="C132" s="165">
        <v>173</v>
      </c>
      <c r="D132" s="165">
        <v>76</v>
      </c>
      <c r="E132" s="165">
        <v>206</v>
      </c>
      <c r="F132" s="165">
        <v>295</v>
      </c>
      <c r="G132" s="165">
        <v>245</v>
      </c>
      <c r="H132" s="166">
        <f t="shared" si="18"/>
        <v>-0.16949152542372881</v>
      </c>
      <c r="I132" s="167">
        <f t="shared" si="19"/>
        <v>0.41618497109826591</v>
      </c>
      <c r="J132" s="166">
        <f>G132/G123</f>
        <v>1.1322149822080503E-2</v>
      </c>
    </row>
    <row r="133" spans="2:10" x14ac:dyDescent="0.25">
      <c r="B133" s="164" t="s">
        <v>129</v>
      </c>
      <c r="C133" s="165">
        <v>208</v>
      </c>
      <c r="D133" s="165">
        <v>8</v>
      </c>
      <c r="E133" s="165">
        <v>185</v>
      </c>
      <c r="F133" s="165">
        <v>174</v>
      </c>
      <c r="G133" s="165">
        <v>200</v>
      </c>
      <c r="H133" s="166">
        <f t="shared" si="18"/>
        <v>0.14942528735632177</v>
      </c>
      <c r="I133" s="167">
        <f t="shared" si="19"/>
        <v>-3.8461538461538436E-2</v>
      </c>
      <c r="J133" s="166">
        <f>G133/G123</f>
        <v>9.2425712833310233E-3</v>
      </c>
    </row>
    <row r="134" spans="2:10" x14ac:dyDescent="0.25">
      <c r="B134" s="164" t="s">
        <v>132</v>
      </c>
      <c r="C134" s="165">
        <v>394</v>
      </c>
      <c r="D134" s="165">
        <v>25</v>
      </c>
      <c r="E134" s="165">
        <v>330</v>
      </c>
      <c r="F134" s="165">
        <v>359</v>
      </c>
      <c r="G134" s="165">
        <v>370</v>
      </c>
      <c r="H134" s="166">
        <f t="shared" si="18"/>
        <v>3.0640668523676862E-2</v>
      </c>
      <c r="I134" s="167">
        <f t="shared" si="19"/>
        <v>-6.0913705583756306E-2</v>
      </c>
      <c r="J134" s="166">
        <f>G134/G123</f>
        <v>1.7098756874162391E-2</v>
      </c>
    </row>
    <row r="135" spans="2:10" x14ac:dyDescent="0.25">
      <c r="B135" s="170" t="s">
        <v>146</v>
      </c>
      <c r="C135" s="171">
        <f>C127-SUM(C128:C134)</f>
        <v>6772</v>
      </c>
      <c r="D135" s="171">
        <f>D127-SUM(D128:D134)</f>
        <v>1786</v>
      </c>
      <c r="E135" s="171">
        <f>E127-SUM(E128:E134)</f>
        <v>4914</v>
      </c>
      <c r="F135" s="171">
        <f>F127-SUM(F128:F134)</f>
        <v>8013</v>
      </c>
      <c r="G135" s="171">
        <f>G127-SUM(G128:G134)</f>
        <v>5656</v>
      </c>
      <c r="H135" s="172">
        <f t="shared" si="18"/>
        <v>-0.29414701110695118</v>
      </c>
      <c r="I135" s="173">
        <f t="shared" si="19"/>
        <v>-0.16479621972829295</v>
      </c>
      <c r="J135" s="172">
        <f>G135/G123</f>
        <v>0.26137991589260134</v>
      </c>
    </row>
    <row r="136" spans="2:10" x14ac:dyDescent="0.25">
      <c r="B136" s="155" t="s">
        <v>55</v>
      </c>
      <c r="C136" s="176"/>
      <c r="D136" s="176"/>
      <c r="E136" s="176"/>
      <c r="F136" s="176"/>
      <c r="G136" s="176"/>
      <c r="H136" s="177"/>
      <c r="I136" s="177"/>
      <c r="J136" s="177"/>
    </row>
    <row r="137" spans="2:10" x14ac:dyDescent="0.25">
      <c r="B137" s="156" t="s">
        <v>69</v>
      </c>
      <c r="C137" s="178">
        <v>24722</v>
      </c>
      <c r="D137" s="178">
        <v>6663</v>
      </c>
      <c r="E137" s="178">
        <v>22793</v>
      </c>
      <c r="F137" s="178">
        <v>26785</v>
      </c>
      <c r="G137" s="178">
        <v>28220</v>
      </c>
      <c r="H137" s="179">
        <f t="shared" ref="H137:H149" si="20">IFERROR(G137/F137-1,"-")</f>
        <v>5.3574761993653075E-2</v>
      </c>
      <c r="I137" s="179">
        <f t="shared" ref="I137:I149" si="21">IFERROR(G137/C137-1,"-")</f>
        <v>0.14149340668230725</v>
      </c>
      <c r="J137" s="179">
        <f>G137/G137</f>
        <v>1</v>
      </c>
    </row>
    <row r="138" spans="2:10" x14ac:dyDescent="0.25">
      <c r="B138" s="159" t="s">
        <v>98</v>
      </c>
      <c r="C138" s="160">
        <v>2426</v>
      </c>
      <c r="D138" s="160">
        <v>1884</v>
      </c>
      <c r="E138" s="160">
        <v>2108</v>
      </c>
      <c r="F138" s="160">
        <v>1913</v>
      </c>
      <c r="G138" s="160">
        <v>2012</v>
      </c>
      <c r="H138" s="161">
        <f t="shared" si="20"/>
        <v>5.1751176163094659E-2</v>
      </c>
      <c r="I138" s="162">
        <f t="shared" si="21"/>
        <v>-0.17065127782357792</v>
      </c>
      <c r="J138" s="161">
        <f>G138/G137</f>
        <v>7.1296952515946144E-2</v>
      </c>
    </row>
    <row r="139" spans="2:10" x14ac:dyDescent="0.25">
      <c r="B139" s="164" t="s">
        <v>104</v>
      </c>
      <c r="C139" s="165">
        <v>994</v>
      </c>
      <c r="D139" s="165">
        <v>1581</v>
      </c>
      <c r="E139" s="165">
        <v>1361</v>
      </c>
      <c r="F139" s="165">
        <v>1032</v>
      </c>
      <c r="G139" s="165">
        <v>957</v>
      </c>
      <c r="H139" s="166">
        <f t="shared" si="20"/>
        <v>-7.2674418604651181E-2</v>
      </c>
      <c r="I139" s="167">
        <f t="shared" si="21"/>
        <v>-3.7223340040241415E-2</v>
      </c>
      <c r="J139" s="166">
        <f>G139/G137</f>
        <v>3.3912119064493269E-2</v>
      </c>
    </row>
    <row r="140" spans="2:10" x14ac:dyDescent="0.25">
      <c r="B140" s="164" t="s">
        <v>101</v>
      </c>
      <c r="C140" s="165">
        <v>1432</v>
      </c>
      <c r="D140" s="165">
        <v>303</v>
      </c>
      <c r="E140" s="165">
        <v>747</v>
      </c>
      <c r="F140" s="165">
        <v>881</v>
      </c>
      <c r="G140" s="165">
        <v>1055</v>
      </c>
      <c r="H140" s="166">
        <f t="shared" si="20"/>
        <v>0.19750283768444943</v>
      </c>
      <c r="I140" s="167">
        <f t="shared" si="21"/>
        <v>-0.26326815642458101</v>
      </c>
      <c r="J140" s="166">
        <f>G140/G137</f>
        <v>3.7384833451452867E-2</v>
      </c>
    </row>
    <row r="141" spans="2:10" x14ac:dyDescent="0.25">
      <c r="B141" s="159" t="s">
        <v>108</v>
      </c>
      <c r="C141" s="160">
        <v>22296</v>
      </c>
      <c r="D141" s="160">
        <v>4779</v>
      </c>
      <c r="E141" s="160">
        <v>20685</v>
      </c>
      <c r="F141" s="160">
        <v>24872</v>
      </c>
      <c r="G141" s="160">
        <v>26208</v>
      </c>
      <c r="H141" s="161">
        <f t="shared" si="20"/>
        <v>5.3715020907044053E-2</v>
      </c>
      <c r="I141" s="162">
        <f t="shared" si="21"/>
        <v>0.17545748116254045</v>
      </c>
      <c r="J141" s="161">
        <f>G141/G137</f>
        <v>0.92870304748405386</v>
      </c>
    </row>
    <row r="142" spans="2:10" x14ac:dyDescent="0.25">
      <c r="B142" s="164" t="s">
        <v>111</v>
      </c>
      <c r="C142" s="165">
        <v>10827</v>
      </c>
      <c r="D142" s="165">
        <v>1336</v>
      </c>
      <c r="E142" s="165">
        <v>6882</v>
      </c>
      <c r="F142" s="165">
        <v>9569</v>
      </c>
      <c r="G142" s="165">
        <v>9971</v>
      </c>
      <c r="H142" s="166">
        <f t="shared" si="20"/>
        <v>4.2010659421047203E-2</v>
      </c>
      <c r="I142" s="167">
        <f t="shared" si="21"/>
        <v>-7.9061605246143918E-2</v>
      </c>
      <c r="J142" s="166">
        <f>G142/G137</f>
        <v>0.35333097094259391</v>
      </c>
    </row>
    <row r="143" spans="2:10" x14ac:dyDescent="0.25">
      <c r="B143" s="164" t="s">
        <v>114</v>
      </c>
      <c r="C143" s="165">
        <v>1676</v>
      </c>
      <c r="D143" s="165">
        <v>529</v>
      </c>
      <c r="E143" s="165">
        <v>1985</v>
      </c>
      <c r="F143" s="165">
        <v>2131</v>
      </c>
      <c r="G143" s="165">
        <v>2342</v>
      </c>
      <c r="H143" s="166">
        <f t="shared" si="20"/>
        <v>9.9014547160957367E-2</v>
      </c>
      <c r="I143" s="167">
        <f t="shared" si="21"/>
        <v>0.39737470167064437</v>
      </c>
      <c r="J143" s="166">
        <f>G143/G137</f>
        <v>8.2990786676116229E-2</v>
      </c>
    </row>
    <row r="144" spans="2:10" x14ac:dyDescent="0.25">
      <c r="B144" s="164" t="s">
        <v>117</v>
      </c>
      <c r="C144" s="165">
        <v>1472</v>
      </c>
      <c r="D144" s="165">
        <v>767</v>
      </c>
      <c r="E144" s="165">
        <v>2156</v>
      </c>
      <c r="F144" s="165">
        <v>2160</v>
      </c>
      <c r="G144" s="165">
        <v>2089</v>
      </c>
      <c r="H144" s="166">
        <f t="shared" si="20"/>
        <v>-3.2870370370370328E-2</v>
      </c>
      <c r="I144" s="167">
        <f t="shared" si="21"/>
        <v>0.41915760869565211</v>
      </c>
      <c r="J144" s="166">
        <f>G144/G137</f>
        <v>7.402551381998583E-2</v>
      </c>
    </row>
    <row r="145" spans="2:10" x14ac:dyDescent="0.25">
      <c r="B145" s="164" t="s">
        <v>124</v>
      </c>
      <c r="C145" s="165">
        <v>390</v>
      </c>
      <c r="D145" s="165">
        <v>97</v>
      </c>
      <c r="E145" s="165">
        <v>972</v>
      </c>
      <c r="F145" s="165">
        <v>719</v>
      </c>
      <c r="G145" s="165">
        <v>855</v>
      </c>
      <c r="H145" s="166">
        <f t="shared" si="20"/>
        <v>0.18915159944367166</v>
      </c>
      <c r="I145" s="167">
        <f t="shared" si="21"/>
        <v>1.1923076923076925</v>
      </c>
      <c r="J145" s="166">
        <f>G145/G137</f>
        <v>3.0297661233167968E-2</v>
      </c>
    </row>
    <row r="146" spans="2:10" x14ac:dyDescent="0.25">
      <c r="B146" s="164" t="s">
        <v>120</v>
      </c>
      <c r="C146" s="165">
        <v>515</v>
      </c>
      <c r="D146" s="165">
        <v>131</v>
      </c>
      <c r="E146" s="165">
        <v>624</v>
      </c>
      <c r="F146" s="165">
        <v>523</v>
      </c>
      <c r="G146" s="165">
        <v>595</v>
      </c>
      <c r="H146" s="166">
        <f t="shared" si="20"/>
        <v>0.13766730401529648</v>
      </c>
      <c r="I146" s="167">
        <f t="shared" si="21"/>
        <v>0.15533980582524265</v>
      </c>
      <c r="J146" s="166">
        <f>G146/G137</f>
        <v>2.1084337349397589E-2</v>
      </c>
    </row>
    <row r="147" spans="2:10" x14ac:dyDescent="0.25">
      <c r="B147" s="164" t="s">
        <v>129</v>
      </c>
      <c r="C147" s="165">
        <v>370</v>
      </c>
      <c r="D147" s="165">
        <v>6</v>
      </c>
      <c r="E147" s="165">
        <v>611</v>
      </c>
      <c r="F147" s="165">
        <v>685</v>
      </c>
      <c r="G147" s="165">
        <v>741</v>
      </c>
      <c r="H147" s="166">
        <f t="shared" si="20"/>
        <v>8.1751824817518193E-2</v>
      </c>
      <c r="I147" s="167">
        <f t="shared" si="21"/>
        <v>1.0027027027027029</v>
      </c>
      <c r="J147" s="166">
        <f>G147/G137</f>
        <v>2.6257973068745572E-2</v>
      </c>
    </row>
    <row r="148" spans="2:10" x14ac:dyDescent="0.25">
      <c r="B148" s="164" t="s">
        <v>132</v>
      </c>
      <c r="C148" s="165">
        <v>964</v>
      </c>
      <c r="D148" s="165">
        <v>12</v>
      </c>
      <c r="E148" s="165">
        <v>434</v>
      </c>
      <c r="F148" s="165">
        <v>704</v>
      </c>
      <c r="G148" s="165">
        <v>710</v>
      </c>
      <c r="H148" s="166">
        <f t="shared" si="20"/>
        <v>8.5227272727272929E-3</v>
      </c>
      <c r="I148" s="167">
        <f t="shared" si="21"/>
        <v>-0.26348547717842319</v>
      </c>
      <c r="J148" s="166">
        <f>G148/G137</f>
        <v>2.5159461374911412E-2</v>
      </c>
    </row>
    <row r="149" spans="2:10" x14ac:dyDescent="0.25">
      <c r="B149" s="170" t="s">
        <v>146</v>
      </c>
      <c r="C149" s="171">
        <f>C141-SUM(C142:C148)</f>
        <v>6082</v>
      </c>
      <c r="D149" s="171">
        <f>D141-SUM(D142:D148)</f>
        <v>1901</v>
      </c>
      <c r="E149" s="171">
        <f>E141-SUM(E142:E148)</f>
        <v>7021</v>
      </c>
      <c r="F149" s="171">
        <f>F141-SUM(F142:F148)</f>
        <v>8381</v>
      </c>
      <c r="G149" s="171">
        <f>G141-SUM(G142:G148)</f>
        <v>8905</v>
      </c>
      <c r="H149" s="172">
        <f t="shared" si="20"/>
        <v>6.2522372031977191E-2</v>
      </c>
      <c r="I149" s="173">
        <f t="shared" si="21"/>
        <v>0.46415652745807301</v>
      </c>
      <c r="J149" s="172">
        <f>G149/G137</f>
        <v>0.31555634301913538</v>
      </c>
    </row>
    <row r="150" spans="2:10" x14ac:dyDescent="0.25">
      <c r="B150" s="155" t="s">
        <v>56</v>
      </c>
      <c r="C150" s="176"/>
      <c r="D150" s="176"/>
      <c r="E150" s="176"/>
      <c r="F150" s="176"/>
      <c r="G150" s="176"/>
      <c r="H150" s="177"/>
      <c r="I150" s="177"/>
      <c r="J150" s="177"/>
    </row>
    <row r="151" spans="2:10" x14ac:dyDescent="0.25">
      <c r="B151" s="156" t="s">
        <v>69</v>
      </c>
      <c r="C151" s="178">
        <v>12676</v>
      </c>
      <c r="D151" s="178">
        <v>2636</v>
      </c>
      <c r="E151" s="178">
        <v>10129</v>
      </c>
      <c r="F151" s="178">
        <v>12010</v>
      </c>
      <c r="G151" s="178">
        <v>12675</v>
      </c>
      <c r="H151" s="179">
        <f t="shared" ref="H151:H163" si="22">IFERROR(G151/F151-1,"-")</f>
        <v>5.5370524562864176E-2</v>
      </c>
      <c r="I151" s="179">
        <f t="shared" ref="I151:I163" si="23">IFERROR(G151/C151-1,"-")</f>
        <v>-7.8889239507717868E-5</v>
      </c>
      <c r="J151" s="179">
        <f>G151/G151</f>
        <v>1</v>
      </c>
    </row>
    <row r="152" spans="2:10" x14ac:dyDescent="0.25">
      <c r="B152" s="159" t="s">
        <v>98</v>
      </c>
      <c r="C152" s="160">
        <v>5341</v>
      </c>
      <c r="D152" s="160">
        <v>1637</v>
      </c>
      <c r="E152" s="160">
        <v>3984</v>
      </c>
      <c r="F152" s="160">
        <v>4831</v>
      </c>
      <c r="G152" s="160">
        <v>4436</v>
      </c>
      <c r="H152" s="161">
        <f t="shared" si="22"/>
        <v>-8.176361001862964E-2</v>
      </c>
      <c r="I152" s="162">
        <f t="shared" si="23"/>
        <v>-0.16944392435873434</v>
      </c>
      <c r="J152" s="161">
        <f>G152/G151</f>
        <v>0.3499802761341223</v>
      </c>
    </row>
    <row r="153" spans="2:10" x14ac:dyDescent="0.25">
      <c r="B153" s="164" t="s">
        <v>104</v>
      </c>
      <c r="C153" s="165">
        <v>3325</v>
      </c>
      <c r="D153" s="165">
        <v>1390</v>
      </c>
      <c r="E153" s="165">
        <v>3159</v>
      </c>
      <c r="F153" s="165">
        <v>3383</v>
      </c>
      <c r="G153" s="165">
        <v>3365</v>
      </c>
      <c r="H153" s="166">
        <f t="shared" si="22"/>
        <v>-5.3207212533254999E-3</v>
      </c>
      <c r="I153" s="167">
        <f t="shared" si="23"/>
        <v>1.2030075187969835E-2</v>
      </c>
      <c r="J153" s="166">
        <f>G153/G151</f>
        <v>0.26548323471400392</v>
      </c>
    </row>
    <row r="154" spans="2:10" x14ac:dyDescent="0.25">
      <c r="B154" s="164" t="s">
        <v>101</v>
      </c>
      <c r="C154" s="165">
        <v>2016</v>
      </c>
      <c r="D154" s="165">
        <v>247</v>
      </c>
      <c r="E154" s="165">
        <v>825</v>
      </c>
      <c r="F154" s="165">
        <v>1448</v>
      </c>
      <c r="G154" s="165">
        <v>1071</v>
      </c>
      <c r="H154" s="166">
        <f t="shared" si="22"/>
        <v>-0.26035911602209949</v>
      </c>
      <c r="I154" s="167">
        <f t="shared" si="23"/>
        <v>-0.46875</v>
      </c>
      <c r="J154" s="166">
        <f>G154/G151</f>
        <v>8.4497041420118338E-2</v>
      </c>
    </row>
    <row r="155" spans="2:10" x14ac:dyDescent="0.25">
      <c r="B155" s="159" t="s">
        <v>108</v>
      </c>
      <c r="C155" s="160">
        <v>7335</v>
      </c>
      <c r="D155" s="160">
        <v>999</v>
      </c>
      <c r="E155" s="160">
        <v>6145</v>
      </c>
      <c r="F155" s="160">
        <v>7179</v>
      </c>
      <c r="G155" s="160">
        <v>8239</v>
      </c>
      <c r="H155" s="161">
        <f t="shared" si="22"/>
        <v>0.14765287644518743</v>
      </c>
      <c r="I155" s="162">
        <f t="shared" si="23"/>
        <v>0.12324471710974771</v>
      </c>
      <c r="J155" s="161">
        <f>G155/G151</f>
        <v>0.6500197238658777</v>
      </c>
    </row>
    <row r="156" spans="2:10" x14ac:dyDescent="0.25">
      <c r="B156" s="164" t="s">
        <v>111</v>
      </c>
      <c r="C156" s="165">
        <v>2338</v>
      </c>
      <c r="D156" s="165">
        <v>180</v>
      </c>
      <c r="E156" s="165">
        <v>1605</v>
      </c>
      <c r="F156" s="165">
        <v>2615</v>
      </c>
      <c r="G156" s="165">
        <v>2396</v>
      </c>
      <c r="H156" s="166">
        <f t="shared" si="22"/>
        <v>-8.3747609942638634E-2</v>
      </c>
      <c r="I156" s="167">
        <f t="shared" si="23"/>
        <v>2.480752780153983E-2</v>
      </c>
      <c r="J156" s="166">
        <f>G156/G151</f>
        <v>0.1890335305719921</v>
      </c>
    </row>
    <row r="157" spans="2:10" x14ac:dyDescent="0.25">
      <c r="B157" s="164" t="s">
        <v>114</v>
      </c>
      <c r="C157" s="165">
        <v>1982</v>
      </c>
      <c r="D157" s="165">
        <v>277</v>
      </c>
      <c r="E157" s="165">
        <v>2110</v>
      </c>
      <c r="F157" s="165">
        <v>1634</v>
      </c>
      <c r="G157" s="165">
        <v>1778</v>
      </c>
      <c r="H157" s="166">
        <f t="shared" si="22"/>
        <v>8.812729498164007E-2</v>
      </c>
      <c r="I157" s="167">
        <f t="shared" si="23"/>
        <v>-0.10292633703329968</v>
      </c>
      <c r="J157" s="166">
        <f>G157/G151</f>
        <v>0.14027613412228798</v>
      </c>
    </row>
    <row r="158" spans="2:10" x14ac:dyDescent="0.25">
      <c r="B158" s="164" t="s">
        <v>117</v>
      </c>
      <c r="C158" s="165">
        <v>653</v>
      </c>
      <c r="D158" s="165">
        <v>183</v>
      </c>
      <c r="E158" s="165">
        <v>556</v>
      </c>
      <c r="F158" s="165">
        <v>961</v>
      </c>
      <c r="G158" s="165">
        <v>1151</v>
      </c>
      <c r="H158" s="166">
        <f t="shared" si="22"/>
        <v>0.19771071800208118</v>
      </c>
      <c r="I158" s="167">
        <f t="shared" si="23"/>
        <v>0.7626339969372129</v>
      </c>
      <c r="J158" s="166">
        <f>G158/G151</f>
        <v>9.0808678500986187E-2</v>
      </c>
    </row>
    <row r="159" spans="2:10" x14ac:dyDescent="0.25">
      <c r="B159" s="164" t="s">
        <v>124</v>
      </c>
      <c r="C159" s="165">
        <v>192</v>
      </c>
      <c r="D159" s="165">
        <v>14</v>
      </c>
      <c r="E159" s="165">
        <v>152</v>
      </c>
      <c r="F159" s="165">
        <v>231</v>
      </c>
      <c r="G159" s="165">
        <v>302</v>
      </c>
      <c r="H159" s="166">
        <f t="shared" si="22"/>
        <v>0.30735930735930728</v>
      </c>
      <c r="I159" s="167">
        <f t="shared" si="23"/>
        <v>0.57291666666666674</v>
      </c>
      <c r="J159" s="166">
        <f>G159/G151</f>
        <v>2.3826429980276134E-2</v>
      </c>
    </row>
    <row r="160" spans="2:10" x14ac:dyDescent="0.25">
      <c r="B160" s="164" t="s">
        <v>120</v>
      </c>
      <c r="C160" s="165">
        <v>326</v>
      </c>
      <c r="D160" s="165">
        <v>42</v>
      </c>
      <c r="E160" s="165">
        <v>308</v>
      </c>
      <c r="F160" s="165">
        <v>226</v>
      </c>
      <c r="G160" s="165">
        <v>266</v>
      </c>
      <c r="H160" s="166">
        <f t="shared" si="22"/>
        <v>0.17699115044247793</v>
      </c>
      <c r="I160" s="167">
        <f t="shared" si="23"/>
        <v>-0.18404907975460127</v>
      </c>
      <c r="J160" s="166">
        <f>G160/G151</f>
        <v>2.09861932938856E-2</v>
      </c>
    </row>
    <row r="161" spans="2:10" x14ac:dyDescent="0.25">
      <c r="B161" s="164" t="s">
        <v>129</v>
      </c>
      <c r="C161" s="165">
        <v>59</v>
      </c>
      <c r="D161" s="165">
        <v>6</v>
      </c>
      <c r="E161" s="165">
        <v>63</v>
      </c>
      <c r="F161" s="165">
        <v>84</v>
      </c>
      <c r="G161" s="165">
        <v>145</v>
      </c>
      <c r="H161" s="166">
        <f t="shared" si="22"/>
        <v>0.72619047619047628</v>
      </c>
      <c r="I161" s="167">
        <f t="shared" si="23"/>
        <v>1.4576271186440679</v>
      </c>
      <c r="J161" s="166">
        <f>G161/G151</f>
        <v>1.1439842209072978E-2</v>
      </c>
    </row>
    <row r="162" spans="2:10" x14ac:dyDescent="0.25">
      <c r="B162" s="164" t="s">
        <v>132</v>
      </c>
      <c r="C162" s="165">
        <v>197</v>
      </c>
      <c r="D162" s="165">
        <v>1</v>
      </c>
      <c r="E162" s="165">
        <v>159</v>
      </c>
      <c r="F162" s="165">
        <v>110</v>
      </c>
      <c r="G162" s="165">
        <v>211</v>
      </c>
      <c r="H162" s="166">
        <f t="shared" si="22"/>
        <v>0.91818181818181821</v>
      </c>
      <c r="I162" s="167">
        <f t="shared" si="23"/>
        <v>7.1065989847715727E-2</v>
      </c>
      <c r="J162" s="166">
        <f>G162/G151</f>
        <v>1.6646942800788954E-2</v>
      </c>
    </row>
    <row r="163" spans="2:10" x14ac:dyDescent="0.25">
      <c r="B163" s="170" t="s">
        <v>146</v>
      </c>
      <c r="C163" s="171">
        <f>C155-SUM(C156:C162)</f>
        <v>1588</v>
      </c>
      <c r="D163" s="171">
        <f>D155-SUM(D156:D162)</f>
        <v>296</v>
      </c>
      <c r="E163" s="171">
        <f>E155-SUM(E156:E162)</f>
        <v>1192</v>
      </c>
      <c r="F163" s="171">
        <f>F155-SUM(F156:F162)</f>
        <v>1318</v>
      </c>
      <c r="G163" s="171">
        <f>G155-SUM(G156:G162)</f>
        <v>1990</v>
      </c>
      <c r="H163" s="172">
        <f t="shared" si="22"/>
        <v>0.50986342943854335</v>
      </c>
      <c r="I163" s="173">
        <f t="shared" si="23"/>
        <v>0.25314861460957183</v>
      </c>
      <c r="J163" s="172">
        <f>G163/G151</f>
        <v>0.15700197238658778</v>
      </c>
    </row>
    <row r="164" spans="2:10" x14ac:dyDescent="0.25">
      <c r="C164" s="80"/>
      <c r="D164" s="80"/>
      <c r="E164" s="80"/>
      <c r="F164" s="80"/>
      <c r="G164" s="80"/>
      <c r="H164" s="80"/>
    </row>
    <row r="165" spans="2:10" x14ac:dyDescent="0.25">
      <c r="B165" s="106" t="s">
        <v>41</v>
      </c>
      <c r="C165" s="106"/>
      <c r="D165" s="106"/>
      <c r="E165" s="106"/>
      <c r="F165" s="106"/>
      <c r="G165" s="106"/>
      <c r="H165" s="106"/>
      <c r="I165" s="106"/>
      <c r="J165" s="106"/>
    </row>
  </sheetData>
  <mergeCells count="3">
    <mergeCell ref="B6:J6"/>
    <mergeCell ref="M6:U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C37FF-F752-4178-AD14-A10A915950C8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5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5"/>
      <c r="D4" s="265"/>
      <c r="E4" s="265"/>
      <c r="F4" s="265"/>
      <c r="G4" s="265"/>
      <c r="H4" s="265"/>
      <c r="I4" s="265"/>
      <c r="J4" s="265"/>
      <c r="K4" s="144"/>
      <c r="L4" s="144"/>
      <c r="M4" s="144"/>
      <c r="P4" s="143" t="s">
        <v>253</v>
      </c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</row>
    <row r="5" spans="1:27" ht="6" customHeight="1" x14ac:dyDescent="0.25"/>
    <row r="6" spans="1:27" ht="15.75" x14ac:dyDescent="0.25">
      <c r="B6" s="145"/>
      <c r="C6" s="293" t="s">
        <v>46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P6" s="145"/>
      <c r="Q6" s="293" t="s">
        <v>46</v>
      </c>
      <c r="R6" s="294"/>
      <c r="S6" s="294"/>
      <c r="T6" s="294"/>
      <c r="U6" s="294"/>
      <c r="V6" s="294"/>
      <c r="W6" s="294"/>
      <c r="X6" s="294"/>
      <c r="Y6" s="294"/>
      <c r="Z6" s="294"/>
      <c r="AA6" s="294"/>
    </row>
    <row r="7" spans="1:27" s="146" customFormat="1" ht="72" customHeight="1" x14ac:dyDescent="0.25">
      <c r="B7" s="147"/>
      <c r="C7" s="174" t="s">
        <v>254</v>
      </c>
      <c r="D7" s="174" t="s">
        <v>255</v>
      </c>
      <c r="E7" s="174" t="s">
        <v>256</v>
      </c>
      <c r="F7" s="174" t="s">
        <v>257</v>
      </c>
      <c r="G7" s="174" t="s">
        <v>258</v>
      </c>
      <c r="H7" s="174" t="s">
        <v>259</v>
      </c>
      <c r="I7" s="175" t="str">
        <f>CONCATENATE("var. ",RIGHT(H7,2),"/",RIGHT(G7,2))</f>
        <v>var. 23/22</v>
      </c>
      <c r="J7" s="175" t="str">
        <f>CONCATENATE("var. ",RIGHT(H7,2),"/",RIGHT(D7,2))</f>
        <v>var. 23/19</v>
      </c>
      <c r="K7" s="174" t="str">
        <f>CONCATENATE("dif. ",RIGHT(H7,2),"/",RIGHT(G7,2))</f>
        <v>dif. 23/22</v>
      </c>
      <c r="L7" s="174" t="str">
        <f>CONCATENATE("dif. ",RIGHT(H7,2),"/",RIGHT(D7,2))</f>
        <v>dif. 23/19</v>
      </c>
      <c r="M7" s="175" t="str">
        <f>CONCATENATE("Cuota s/ total lugares de residencia ",RIGHT(H7,4))</f>
        <v>Cuota s/ total lugares de residencia 2023</v>
      </c>
      <c r="P7" s="147"/>
      <c r="Q7" s="174" t="s">
        <v>254</v>
      </c>
      <c r="R7" s="174" t="s">
        <v>255</v>
      </c>
      <c r="S7" s="174" t="s">
        <v>256</v>
      </c>
      <c r="T7" s="174" t="s">
        <v>257</v>
      </c>
      <c r="U7" s="174" t="s">
        <v>258</v>
      </c>
      <c r="V7" s="174" t="s">
        <v>259</v>
      </c>
      <c r="W7" s="175" t="str">
        <f>CONCATENATE("var. ",RIGHT(V7,2),"/",RIGHT(U7,2))</f>
        <v>var. 23/22</v>
      </c>
      <c r="X7" s="175" t="str">
        <f>CONCATENATE("var. ",RIGHT(V7,2),"/",RIGHT(R7,2))</f>
        <v>var. 23/19</v>
      </c>
      <c r="Y7" s="174" t="str">
        <f>CONCATENATE("dif. ",RIGHT(V7,2),"/",RIGHT(U7,2))</f>
        <v>dif. 23/22</v>
      </c>
      <c r="Z7" s="174" t="str">
        <f>CONCATENATE("dif. ",RIGHT(V7,2),"/",RIGHT(R7,2))</f>
        <v>dif. 23/19</v>
      </c>
      <c r="AA7" s="175" t="str">
        <f>CONCATENATE("Cuota s/ total lugares de residencia ",RIGHT(V7,4))</f>
        <v>Cuota s/ total lugares de residencia 2023</v>
      </c>
    </row>
    <row r="8" spans="1:27" x14ac:dyDescent="0.25">
      <c r="A8" s="1"/>
      <c r="B8" s="152" t="s">
        <v>46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54</v>
      </c>
      <c r="Q8" s="153"/>
      <c r="R8" s="153"/>
      <c r="S8" s="153"/>
      <c r="T8" s="153"/>
      <c r="U8" s="153"/>
      <c r="V8" s="154"/>
      <c r="W8" s="154"/>
      <c r="X8" s="154"/>
      <c r="Y8" s="154"/>
      <c r="Z8" s="153"/>
      <c r="AA8" s="153"/>
    </row>
    <row r="9" spans="1:27" x14ac:dyDescent="0.25">
      <c r="A9" s="1" t="s">
        <v>97</v>
      </c>
      <c r="B9" s="156" t="s">
        <v>69</v>
      </c>
      <c r="C9" s="178">
        <v>4872456</v>
      </c>
      <c r="D9" s="178">
        <v>4831573</v>
      </c>
      <c r="E9" s="178">
        <v>1565030</v>
      </c>
      <c r="F9" s="178">
        <v>2335438</v>
      </c>
      <c r="G9" s="178">
        <v>4757683</v>
      </c>
      <c r="H9" s="178">
        <v>5188807</v>
      </c>
      <c r="I9" s="179">
        <f>IFERROR(H9/G9-1,"-")</f>
        <v>9.0616377762032574E-2</v>
      </c>
      <c r="J9" s="179">
        <f>IFERROR(H9/D9-1,"-")</f>
        <v>7.3937411273719666E-2</v>
      </c>
      <c r="K9" s="178">
        <f>H9-G9</f>
        <v>431124</v>
      </c>
      <c r="L9" s="178">
        <f>H9-D9</f>
        <v>357234</v>
      </c>
      <c r="M9" s="179">
        <f t="shared" ref="M9:M21" si="0">H9/H$9</f>
        <v>1</v>
      </c>
      <c r="P9" s="156" t="s">
        <v>69</v>
      </c>
      <c r="Q9" s="178">
        <v>232309</v>
      </c>
      <c r="R9" s="178">
        <v>220415</v>
      </c>
      <c r="S9" s="178">
        <v>91416</v>
      </c>
      <c r="T9" s="178">
        <v>164258</v>
      </c>
      <c r="U9" s="178">
        <v>229131</v>
      </c>
      <c r="V9" s="178">
        <v>239109</v>
      </c>
      <c r="W9" s="179">
        <f>IFERROR(V9/U9-1,"-")</f>
        <v>4.3547141155059865E-2</v>
      </c>
      <c r="X9" s="179">
        <f>IFERROR(V9/R9-1,"-")</f>
        <v>8.4812739604836374E-2</v>
      </c>
      <c r="Y9" s="178">
        <f>V9-U9</f>
        <v>9978</v>
      </c>
      <c r="Z9" s="178">
        <f>V9-R9</f>
        <v>18694</v>
      </c>
      <c r="AA9" s="179">
        <f t="shared" ref="AA9:AA21" si="1">V9/V$9</f>
        <v>1</v>
      </c>
    </row>
    <row r="10" spans="1:27" x14ac:dyDescent="0.25">
      <c r="A10" s="163" t="s">
        <v>104</v>
      </c>
      <c r="B10" s="159" t="s">
        <v>98</v>
      </c>
      <c r="C10" s="160">
        <v>1028693</v>
      </c>
      <c r="D10" s="160">
        <v>1047557</v>
      </c>
      <c r="E10" s="160">
        <v>456675</v>
      </c>
      <c r="F10" s="160">
        <v>800301</v>
      </c>
      <c r="G10" s="160">
        <v>1016781</v>
      </c>
      <c r="H10" s="160">
        <v>1041269</v>
      </c>
      <c r="I10" s="162">
        <f>IFERROR(H10/G10-1,"-")</f>
        <v>2.4083848931087504E-2</v>
      </c>
      <c r="J10" s="161">
        <f t="shared" ref="J10:J21" si="2">IFERROR(H10/D10-1,"-")</f>
        <v>-6.0025373320974351E-3</v>
      </c>
      <c r="K10" s="160">
        <f t="shared" ref="K10:K20" si="3">H10-G10</f>
        <v>24488</v>
      </c>
      <c r="L10" s="160">
        <f t="shared" ref="L10:L21" si="4">H10-D10</f>
        <v>-6288</v>
      </c>
      <c r="M10" s="161">
        <f t="shared" si="0"/>
        <v>0.20067599353762822</v>
      </c>
      <c r="P10" s="159" t="s">
        <v>98</v>
      </c>
      <c r="Q10" s="160">
        <v>135043</v>
      </c>
      <c r="R10" s="160">
        <v>120142</v>
      </c>
      <c r="S10" s="160">
        <v>52879</v>
      </c>
      <c r="T10" s="160">
        <v>104557</v>
      </c>
      <c r="U10" s="160">
        <v>134886</v>
      </c>
      <c r="V10" s="160">
        <v>146430</v>
      </c>
      <c r="W10" s="162">
        <f>IFERROR(V10/U10-1,"-")</f>
        <v>8.5583381522174262E-2</v>
      </c>
      <c r="X10" s="161">
        <f t="shared" ref="X10:X21" si="5">IFERROR(V10/R10-1,"-")</f>
        <v>0.21880774416939963</v>
      </c>
      <c r="Y10" s="159">
        <f t="shared" ref="Y10:Y20" si="6">V10-U10</f>
        <v>11544</v>
      </c>
      <c r="Z10" s="160">
        <f t="shared" ref="Z10:Z21" si="7">V10-R10</f>
        <v>26288</v>
      </c>
      <c r="AA10" s="161">
        <f t="shared" si="1"/>
        <v>0.61239852954092067</v>
      </c>
    </row>
    <row r="11" spans="1:27" x14ac:dyDescent="0.25">
      <c r="A11" s="163" t="s">
        <v>101</v>
      </c>
      <c r="B11" s="164" t="s">
        <v>104</v>
      </c>
      <c r="C11" s="165">
        <v>422456</v>
      </c>
      <c r="D11" s="165">
        <v>415150</v>
      </c>
      <c r="E11" s="165">
        <v>208389</v>
      </c>
      <c r="F11" s="165">
        <v>416048</v>
      </c>
      <c r="G11" s="165">
        <v>423208</v>
      </c>
      <c r="H11" s="165">
        <v>428791</v>
      </c>
      <c r="I11" s="167">
        <f>IFERROR(H11/G11-1,"-")</f>
        <v>1.3192094667397569E-2</v>
      </c>
      <c r="J11" s="166">
        <f t="shared" si="2"/>
        <v>3.2858003131398306E-2</v>
      </c>
      <c r="K11" s="165">
        <f t="shared" si="3"/>
        <v>5583</v>
      </c>
      <c r="L11" s="165">
        <f t="shared" si="4"/>
        <v>13641</v>
      </c>
      <c r="M11" s="166">
        <f t="shared" si="0"/>
        <v>8.2637685309937328E-2</v>
      </c>
      <c r="P11" s="164" t="s">
        <v>104</v>
      </c>
      <c r="Q11" s="165">
        <v>75241</v>
      </c>
      <c r="R11" s="165">
        <v>61076</v>
      </c>
      <c r="S11" s="165">
        <v>24076</v>
      </c>
      <c r="T11" s="165">
        <v>53247</v>
      </c>
      <c r="U11" s="165">
        <v>69865</v>
      </c>
      <c r="V11" s="165">
        <v>66121</v>
      </c>
      <c r="W11" s="167">
        <f>IFERROR(V11/U11-1,"-")</f>
        <v>-5.3589064624633198E-2</v>
      </c>
      <c r="X11" s="166">
        <f t="shared" si="5"/>
        <v>8.2602004060514878E-2</v>
      </c>
      <c r="Y11" s="164">
        <f t="shared" si="6"/>
        <v>-3744</v>
      </c>
      <c r="Z11" s="165">
        <f t="shared" si="7"/>
        <v>5045</v>
      </c>
      <c r="AA11" s="166">
        <f>V11/V$9</f>
        <v>0.27653078721419938</v>
      </c>
    </row>
    <row r="12" spans="1:27" x14ac:dyDescent="0.25">
      <c r="A12" s="1"/>
      <c r="B12" s="164" t="s">
        <v>101</v>
      </c>
      <c r="C12" s="165">
        <v>606237</v>
      </c>
      <c r="D12" s="165">
        <v>632407</v>
      </c>
      <c r="E12" s="165">
        <v>248286</v>
      </c>
      <c r="F12" s="165">
        <v>384253</v>
      </c>
      <c r="G12" s="165">
        <v>593573</v>
      </c>
      <c r="H12" s="165">
        <v>612478</v>
      </c>
      <c r="I12" s="167">
        <f>IFERROR(H12/G12-1,"-")</f>
        <v>3.1849494501939857E-2</v>
      </c>
      <c r="J12" s="166">
        <f t="shared" si="2"/>
        <v>-3.1512933917556274E-2</v>
      </c>
      <c r="K12" s="165">
        <f t="shared" si="3"/>
        <v>18905</v>
      </c>
      <c r="L12" s="165">
        <f t="shared" si="4"/>
        <v>-19929</v>
      </c>
      <c r="M12" s="166">
        <f t="shared" si="0"/>
        <v>0.11803830822769087</v>
      </c>
      <c r="P12" s="164" t="s">
        <v>101</v>
      </c>
      <c r="Q12" s="165">
        <v>59802</v>
      </c>
      <c r="R12" s="165">
        <v>59066</v>
      </c>
      <c r="S12" s="165">
        <v>28803</v>
      </c>
      <c r="T12" s="165">
        <v>51310</v>
      </c>
      <c r="U12" s="165">
        <v>65021</v>
      </c>
      <c r="V12" s="165">
        <v>80309</v>
      </c>
      <c r="W12" s="167">
        <f>IFERROR(V12/U12-1,"-")</f>
        <v>0.23512403684963323</v>
      </c>
      <c r="X12" s="166">
        <f t="shared" si="5"/>
        <v>0.3596485287644331</v>
      </c>
      <c r="Y12" s="164">
        <f t="shared" si="6"/>
        <v>15288</v>
      </c>
      <c r="Z12" s="165">
        <f t="shared" si="7"/>
        <v>21243</v>
      </c>
      <c r="AA12" s="166">
        <f t="shared" si="1"/>
        <v>0.33586774232672129</v>
      </c>
    </row>
    <row r="13" spans="1:27" s="57" customFormat="1" x14ac:dyDescent="0.25">
      <c r="B13" s="159" t="s">
        <v>108</v>
      </c>
      <c r="C13" s="160">
        <v>3843763</v>
      </c>
      <c r="D13" s="160">
        <v>3784016</v>
      </c>
      <c r="E13" s="160">
        <v>1108355</v>
      </c>
      <c r="F13" s="160">
        <v>1535137</v>
      </c>
      <c r="G13" s="160">
        <v>3740902</v>
      </c>
      <c r="H13" s="160">
        <v>4147538</v>
      </c>
      <c r="I13" s="162">
        <f>IFERROR(H13/G13-1,"-")</f>
        <v>0.10869998732925912</v>
      </c>
      <c r="J13" s="161">
        <f t="shared" si="2"/>
        <v>9.6067775611942352E-2</v>
      </c>
      <c r="K13" s="160">
        <f t="shared" si="3"/>
        <v>406636</v>
      </c>
      <c r="L13" s="160">
        <f t="shared" si="4"/>
        <v>363522</v>
      </c>
      <c r="M13" s="161">
        <f t="shared" si="0"/>
        <v>0.79932400646237178</v>
      </c>
      <c r="P13" s="159" t="s">
        <v>108</v>
      </c>
      <c r="Q13" s="160">
        <v>97266</v>
      </c>
      <c r="R13" s="160">
        <v>100273</v>
      </c>
      <c r="S13" s="160">
        <v>38537</v>
      </c>
      <c r="T13" s="160">
        <v>59701</v>
      </c>
      <c r="U13" s="160">
        <v>94245</v>
      </c>
      <c r="V13" s="160">
        <v>92679</v>
      </c>
      <c r="W13" s="162">
        <f>IFERROR(V13/U13-1,"-")</f>
        <v>-1.6616266114913292E-2</v>
      </c>
      <c r="X13" s="161">
        <f t="shared" si="5"/>
        <v>-7.5733248232325745E-2</v>
      </c>
      <c r="Y13" s="159">
        <f t="shared" si="6"/>
        <v>-1566</v>
      </c>
      <c r="Z13" s="160">
        <f t="shared" si="7"/>
        <v>-7594</v>
      </c>
      <c r="AA13" s="161">
        <f t="shared" si="1"/>
        <v>0.38760147045907933</v>
      </c>
    </row>
    <row r="14" spans="1:27" s="57" customFormat="1" x14ac:dyDescent="0.25">
      <c r="B14" s="164" t="s">
        <v>111</v>
      </c>
      <c r="C14" s="165">
        <v>1692213</v>
      </c>
      <c r="D14" s="165">
        <v>1721079</v>
      </c>
      <c r="E14" s="165">
        <v>436126</v>
      </c>
      <c r="F14" s="165">
        <v>446045</v>
      </c>
      <c r="G14" s="165">
        <v>1722453</v>
      </c>
      <c r="H14" s="165">
        <v>1939344</v>
      </c>
      <c r="I14" s="167">
        <f t="shared" ref="I14:I21" si="8">IFERROR(H14/G14-1,"-")</f>
        <v>0.12591983641933924</v>
      </c>
      <c r="J14" s="166">
        <f t="shared" si="2"/>
        <v>0.1268186991997462</v>
      </c>
      <c r="K14" s="165">
        <f t="shared" si="3"/>
        <v>216891</v>
      </c>
      <c r="L14" s="165">
        <f t="shared" si="4"/>
        <v>218265</v>
      </c>
      <c r="M14" s="166">
        <f t="shared" si="0"/>
        <v>0.37375527746551374</v>
      </c>
      <c r="P14" s="164" t="s">
        <v>111</v>
      </c>
      <c r="Q14" s="165">
        <v>11864</v>
      </c>
      <c r="R14" s="165">
        <v>10460</v>
      </c>
      <c r="S14" s="165">
        <v>3706</v>
      </c>
      <c r="T14" s="165">
        <v>3336</v>
      </c>
      <c r="U14" s="165">
        <v>9917</v>
      </c>
      <c r="V14" s="165">
        <v>11646</v>
      </c>
      <c r="W14" s="167">
        <f t="shared" ref="W14:W21" si="9">IFERROR(V14/U14-1,"-")</f>
        <v>0.17434708077039418</v>
      </c>
      <c r="X14" s="166">
        <f t="shared" si="5"/>
        <v>0.11338432122370934</v>
      </c>
      <c r="Y14" s="164">
        <f t="shared" si="6"/>
        <v>1729</v>
      </c>
      <c r="Z14" s="165">
        <f t="shared" si="7"/>
        <v>1186</v>
      </c>
      <c r="AA14" s="166">
        <f t="shared" si="1"/>
        <v>4.8705820358079369E-2</v>
      </c>
    </row>
    <row r="15" spans="1:27" x14ac:dyDescent="0.25">
      <c r="A15" s="1"/>
      <c r="B15" s="164" t="s">
        <v>114</v>
      </c>
      <c r="C15" s="165">
        <v>580856</v>
      </c>
      <c r="D15" s="165">
        <v>491040</v>
      </c>
      <c r="E15" s="165">
        <v>138813</v>
      </c>
      <c r="F15" s="165">
        <v>222501</v>
      </c>
      <c r="G15" s="165">
        <v>385709</v>
      </c>
      <c r="H15" s="165">
        <v>431586</v>
      </c>
      <c r="I15" s="167">
        <f t="shared" si="8"/>
        <v>0.11894200031630064</v>
      </c>
      <c r="J15" s="166">
        <f t="shared" si="2"/>
        <v>-0.12107771260997069</v>
      </c>
      <c r="K15" s="165">
        <f t="shared" si="3"/>
        <v>45877</v>
      </c>
      <c r="L15" s="165">
        <f t="shared" si="4"/>
        <v>-59454</v>
      </c>
      <c r="M15" s="166">
        <f t="shared" si="0"/>
        <v>8.3176344774434668E-2</v>
      </c>
      <c r="P15" s="164" t="s">
        <v>114</v>
      </c>
      <c r="Q15" s="165">
        <v>10977</v>
      </c>
      <c r="R15" s="165">
        <v>9550</v>
      </c>
      <c r="S15" s="165">
        <v>3876</v>
      </c>
      <c r="T15" s="165">
        <v>7314</v>
      </c>
      <c r="U15" s="165">
        <v>11261</v>
      </c>
      <c r="V15" s="165">
        <v>13316</v>
      </c>
      <c r="W15" s="167">
        <f t="shared" si="9"/>
        <v>0.18248823372702239</v>
      </c>
      <c r="X15" s="166">
        <f t="shared" si="5"/>
        <v>0.39434554973822</v>
      </c>
      <c r="Y15" s="164">
        <f t="shared" si="6"/>
        <v>2055</v>
      </c>
      <c r="Z15" s="165">
        <f t="shared" si="7"/>
        <v>3766</v>
      </c>
      <c r="AA15" s="166">
        <f t="shared" si="1"/>
        <v>5.5690082765600626E-2</v>
      </c>
    </row>
    <row r="16" spans="1:27" x14ac:dyDescent="0.25">
      <c r="A16" s="1"/>
      <c r="B16" s="164" t="s">
        <v>117</v>
      </c>
      <c r="C16" s="165">
        <v>162041</v>
      </c>
      <c r="D16" s="165">
        <v>166950</v>
      </c>
      <c r="E16" s="165">
        <v>58766</v>
      </c>
      <c r="F16" s="165">
        <v>128102</v>
      </c>
      <c r="G16" s="165">
        <v>197280</v>
      </c>
      <c r="H16" s="165">
        <v>216824</v>
      </c>
      <c r="I16" s="167">
        <f t="shared" si="8"/>
        <v>9.9067315490673158E-2</v>
      </c>
      <c r="J16" s="166">
        <f t="shared" si="2"/>
        <v>0.29873614854746933</v>
      </c>
      <c r="K16" s="165">
        <f t="shared" si="3"/>
        <v>19544</v>
      </c>
      <c r="L16" s="165">
        <f t="shared" si="4"/>
        <v>49874</v>
      </c>
      <c r="M16" s="166">
        <f t="shared" si="0"/>
        <v>4.1786869313119569E-2</v>
      </c>
      <c r="P16" s="164" t="s">
        <v>117</v>
      </c>
      <c r="Q16" s="165">
        <v>6539</v>
      </c>
      <c r="R16" s="165">
        <v>6709</v>
      </c>
      <c r="S16" s="165">
        <v>2774</v>
      </c>
      <c r="T16" s="165">
        <v>7134</v>
      </c>
      <c r="U16" s="165">
        <v>8524</v>
      </c>
      <c r="V16" s="165">
        <v>8756</v>
      </c>
      <c r="W16" s="167">
        <f t="shared" si="9"/>
        <v>2.7217268887846036E-2</v>
      </c>
      <c r="X16" s="166">
        <f t="shared" si="5"/>
        <v>0.30511253540020866</v>
      </c>
      <c r="Y16" s="164">
        <f t="shared" si="6"/>
        <v>232</v>
      </c>
      <c r="Z16" s="165">
        <f t="shared" si="7"/>
        <v>2047</v>
      </c>
      <c r="AA16" s="166">
        <f t="shared" si="1"/>
        <v>3.6619282419315037E-2</v>
      </c>
    </row>
    <row r="17" spans="1:27" x14ac:dyDescent="0.25">
      <c r="A17" s="1"/>
      <c r="B17" s="164" t="s">
        <v>124</v>
      </c>
      <c r="C17" s="165">
        <v>146606</v>
      </c>
      <c r="D17" s="165">
        <v>137818</v>
      </c>
      <c r="E17" s="165">
        <v>39648</v>
      </c>
      <c r="F17" s="165">
        <v>93209</v>
      </c>
      <c r="G17" s="165">
        <v>169583</v>
      </c>
      <c r="H17" s="165">
        <v>165044</v>
      </c>
      <c r="I17" s="167">
        <f t="shared" si="8"/>
        <v>-2.6765654576225262E-2</v>
      </c>
      <c r="J17" s="166">
        <f t="shared" si="2"/>
        <v>0.19755039254669193</v>
      </c>
      <c r="K17" s="165">
        <f t="shared" si="3"/>
        <v>-4539</v>
      </c>
      <c r="L17" s="165">
        <f t="shared" si="4"/>
        <v>27226</v>
      </c>
      <c r="M17" s="166">
        <f t="shared" si="0"/>
        <v>3.1807696836671707E-2</v>
      </c>
      <c r="P17" s="164" t="s">
        <v>124</v>
      </c>
      <c r="Q17" s="165">
        <v>1654</v>
      </c>
      <c r="R17" s="165">
        <v>1866</v>
      </c>
      <c r="S17" s="165">
        <v>715</v>
      </c>
      <c r="T17" s="165">
        <v>1333</v>
      </c>
      <c r="U17" s="165">
        <v>2573</v>
      </c>
      <c r="V17" s="165">
        <v>2637</v>
      </c>
      <c r="W17" s="167">
        <f t="shared" si="9"/>
        <v>2.4873688301593422E-2</v>
      </c>
      <c r="X17" s="166">
        <f t="shared" si="5"/>
        <v>0.41318327974276525</v>
      </c>
      <c r="Y17" s="164">
        <f t="shared" si="6"/>
        <v>64</v>
      </c>
      <c r="Z17" s="165">
        <f t="shared" si="7"/>
        <v>771</v>
      </c>
      <c r="AA17" s="166">
        <f t="shared" si="1"/>
        <v>1.1028443094990152E-2</v>
      </c>
    </row>
    <row r="18" spans="1:27" x14ac:dyDescent="0.25">
      <c r="A18" s="1"/>
      <c r="B18" s="164" t="s">
        <v>120</v>
      </c>
      <c r="C18" s="165">
        <v>136223</v>
      </c>
      <c r="D18" s="165">
        <v>133862</v>
      </c>
      <c r="E18" s="165">
        <v>55530</v>
      </c>
      <c r="F18" s="165">
        <v>93337</v>
      </c>
      <c r="G18" s="165">
        <v>146133</v>
      </c>
      <c r="H18" s="165">
        <v>151265</v>
      </c>
      <c r="I18" s="167">
        <f t="shared" si="8"/>
        <v>3.5118693245194343E-2</v>
      </c>
      <c r="J18" s="166">
        <f t="shared" si="2"/>
        <v>0.13000702215714699</v>
      </c>
      <c r="K18" s="165">
        <f t="shared" si="3"/>
        <v>5132</v>
      </c>
      <c r="L18" s="165">
        <f t="shared" si="4"/>
        <v>17403</v>
      </c>
      <c r="M18" s="166">
        <f t="shared" si="0"/>
        <v>2.9152173129584506E-2</v>
      </c>
      <c r="P18" s="164" t="s">
        <v>120</v>
      </c>
      <c r="Q18" s="165">
        <v>1793</v>
      </c>
      <c r="R18" s="165">
        <v>1484</v>
      </c>
      <c r="S18" s="165">
        <v>756</v>
      </c>
      <c r="T18" s="165">
        <v>1357</v>
      </c>
      <c r="U18" s="165">
        <v>1836</v>
      </c>
      <c r="V18" s="165">
        <v>1934</v>
      </c>
      <c r="W18" s="167">
        <f t="shared" si="9"/>
        <v>5.3376906318082895E-2</v>
      </c>
      <c r="X18" s="166">
        <f t="shared" si="5"/>
        <v>0.30323450134770891</v>
      </c>
      <c r="Y18" s="164">
        <f t="shared" si="6"/>
        <v>98</v>
      </c>
      <c r="Z18" s="165">
        <f t="shared" si="7"/>
        <v>450</v>
      </c>
      <c r="AA18" s="166">
        <f t="shared" si="1"/>
        <v>8.0883613749377897E-3</v>
      </c>
    </row>
    <row r="19" spans="1:27" x14ac:dyDescent="0.25">
      <c r="A19" s="163" t="s">
        <v>145</v>
      </c>
      <c r="B19" s="164" t="s">
        <v>129</v>
      </c>
      <c r="C19" s="165">
        <v>68669</v>
      </c>
      <c r="D19" s="165">
        <v>74390</v>
      </c>
      <c r="E19" s="165">
        <v>28782</v>
      </c>
      <c r="F19" s="165">
        <v>25400</v>
      </c>
      <c r="G19" s="165">
        <v>62340</v>
      </c>
      <c r="H19" s="165">
        <v>67966</v>
      </c>
      <c r="I19" s="167">
        <f t="shared" si="8"/>
        <v>9.0247032402951621E-2</v>
      </c>
      <c r="J19" s="166">
        <f t="shared" si="2"/>
        <v>-8.6355692969485198E-2</v>
      </c>
      <c r="K19" s="165">
        <f t="shared" si="3"/>
        <v>5626</v>
      </c>
      <c r="L19" s="165">
        <f t="shared" si="4"/>
        <v>-6424</v>
      </c>
      <c r="M19" s="166">
        <f t="shared" si="0"/>
        <v>1.3098579307343672E-2</v>
      </c>
      <c r="P19" s="164" t="s">
        <v>129</v>
      </c>
      <c r="Q19" s="165">
        <v>1802</v>
      </c>
      <c r="R19" s="165">
        <v>1623</v>
      </c>
      <c r="S19" s="165">
        <v>671</v>
      </c>
      <c r="T19" s="165">
        <v>555</v>
      </c>
      <c r="U19" s="165">
        <v>1075</v>
      </c>
      <c r="V19" s="165">
        <v>1341</v>
      </c>
      <c r="W19" s="167">
        <f t="shared" si="9"/>
        <v>0.24744186046511629</v>
      </c>
      <c r="X19" s="166">
        <f t="shared" si="5"/>
        <v>-0.17375231053604434</v>
      </c>
      <c r="Y19" s="164">
        <f t="shared" si="6"/>
        <v>266</v>
      </c>
      <c r="Z19" s="165">
        <f t="shared" si="7"/>
        <v>-282</v>
      </c>
      <c r="AA19" s="166">
        <f t="shared" si="1"/>
        <v>5.6083208913089849E-3</v>
      </c>
    </row>
    <row r="20" spans="1:27" x14ac:dyDescent="0.25">
      <c r="A20" s="169" t="s">
        <v>146</v>
      </c>
      <c r="B20" s="164" t="s">
        <v>132</v>
      </c>
      <c r="C20" s="165">
        <v>119807</v>
      </c>
      <c r="D20" s="165">
        <v>106028</v>
      </c>
      <c r="E20" s="165">
        <v>42711</v>
      </c>
      <c r="F20" s="165">
        <v>22147</v>
      </c>
      <c r="G20" s="165">
        <v>56752</v>
      </c>
      <c r="H20" s="165">
        <v>70972</v>
      </c>
      <c r="I20" s="167">
        <f t="shared" si="8"/>
        <v>0.25056385678037785</v>
      </c>
      <c r="J20" s="166">
        <f t="shared" si="2"/>
        <v>-0.33062964499943415</v>
      </c>
      <c r="K20" s="165">
        <f t="shared" si="3"/>
        <v>14220</v>
      </c>
      <c r="L20" s="165">
        <f t="shared" si="4"/>
        <v>-35056</v>
      </c>
      <c r="M20" s="166">
        <f t="shared" si="0"/>
        <v>1.3677903225153682E-2</v>
      </c>
      <c r="P20" s="164" t="s">
        <v>132</v>
      </c>
      <c r="Q20" s="165">
        <v>3139</v>
      </c>
      <c r="R20" s="165">
        <v>2681</v>
      </c>
      <c r="S20" s="165">
        <v>1081</v>
      </c>
      <c r="T20" s="165">
        <v>919</v>
      </c>
      <c r="U20" s="165">
        <v>1885</v>
      </c>
      <c r="V20" s="165">
        <v>2455</v>
      </c>
      <c r="W20" s="167">
        <f t="shared" si="9"/>
        <v>0.3023872679045092</v>
      </c>
      <c r="X20" s="166">
        <f t="shared" si="5"/>
        <v>-8.4296904140246154E-2</v>
      </c>
      <c r="Y20" s="164">
        <f t="shared" si="6"/>
        <v>570</v>
      </c>
      <c r="Z20" s="165">
        <f t="shared" si="7"/>
        <v>-226</v>
      </c>
      <c r="AA20" s="166">
        <f t="shared" si="1"/>
        <v>1.0267283958362086E-2</v>
      </c>
    </row>
    <row r="21" spans="1:27" x14ac:dyDescent="0.25">
      <c r="B21" s="170" t="s">
        <v>146</v>
      </c>
      <c r="C21" s="171">
        <f t="shared" ref="C21:H21" si="10">C13-SUM(C14:C20)</f>
        <v>937348</v>
      </c>
      <c r="D21" s="171">
        <f t="shared" si="10"/>
        <v>952849</v>
      </c>
      <c r="E21" s="171">
        <f t="shared" si="10"/>
        <v>307979</v>
      </c>
      <c r="F21" s="171">
        <f t="shared" si="10"/>
        <v>504396</v>
      </c>
      <c r="G21" s="171">
        <f t="shared" si="10"/>
        <v>1000652</v>
      </c>
      <c r="H21" s="171">
        <f t="shared" si="10"/>
        <v>1104537</v>
      </c>
      <c r="I21" s="173">
        <f t="shared" si="8"/>
        <v>0.10381731111315418</v>
      </c>
      <c r="J21" s="172">
        <f t="shared" si="2"/>
        <v>0.1591941640280885</v>
      </c>
      <c r="K21" s="171">
        <f>H21-G21</f>
        <v>103885</v>
      </c>
      <c r="L21" s="171">
        <f t="shared" si="4"/>
        <v>151688</v>
      </c>
      <c r="M21" s="172">
        <f t="shared" si="0"/>
        <v>0.21286916241055026</v>
      </c>
      <c r="P21" s="170" t="s">
        <v>146</v>
      </c>
      <c r="Q21" s="171">
        <f t="shared" ref="Q21:V21" si="11">Q13-SUM(Q14:Q20)</f>
        <v>59498</v>
      </c>
      <c r="R21" s="171">
        <f t="shared" si="11"/>
        <v>65900</v>
      </c>
      <c r="S21" s="171">
        <f t="shared" si="11"/>
        <v>24958</v>
      </c>
      <c r="T21" s="171">
        <f t="shared" si="11"/>
        <v>37753</v>
      </c>
      <c r="U21" s="171">
        <f t="shared" si="11"/>
        <v>57174</v>
      </c>
      <c r="V21" s="171">
        <f t="shared" si="11"/>
        <v>50594</v>
      </c>
      <c r="W21" s="173">
        <f t="shared" si="9"/>
        <v>-0.11508727743379854</v>
      </c>
      <c r="X21" s="172">
        <f t="shared" si="5"/>
        <v>-0.23226100151745066</v>
      </c>
      <c r="Y21" s="170">
        <f>V21-U21</f>
        <v>-6580</v>
      </c>
      <c r="Z21" s="171">
        <f t="shared" si="7"/>
        <v>-15306</v>
      </c>
      <c r="AA21" s="172">
        <f t="shared" si="1"/>
        <v>0.21159387559648529</v>
      </c>
    </row>
    <row r="22" spans="1:27" x14ac:dyDescent="0.25">
      <c r="B22" s="155" t="s">
        <v>47</v>
      </c>
      <c r="C22" s="153"/>
      <c r="D22" s="153"/>
      <c r="E22" s="153"/>
      <c r="F22" s="153"/>
      <c r="G22" s="153"/>
      <c r="H22" s="154"/>
      <c r="I22" s="154"/>
      <c r="J22" s="154"/>
      <c r="K22" s="154"/>
      <c r="L22" s="153"/>
      <c r="M22" s="153"/>
    </row>
    <row r="23" spans="1:27" x14ac:dyDescent="0.25">
      <c r="B23" s="156" t="s">
        <v>69</v>
      </c>
      <c r="C23" s="178">
        <v>1715135</v>
      </c>
      <c r="D23" s="178">
        <v>1762715</v>
      </c>
      <c r="E23" s="178">
        <v>514095</v>
      </c>
      <c r="F23" s="178">
        <v>881045</v>
      </c>
      <c r="G23" s="178">
        <v>1757049</v>
      </c>
      <c r="H23" s="178">
        <v>1888332</v>
      </c>
      <c r="I23" s="179">
        <f>IFERROR(H23/G23-1,"-")</f>
        <v>7.4717893467968199E-2</v>
      </c>
      <c r="J23" s="179">
        <f>IFERROR(H23/D23-1,"-")</f>
        <v>7.1263363618055076E-2</v>
      </c>
      <c r="K23" s="178">
        <f>H23-G23</f>
        <v>131283</v>
      </c>
      <c r="L23" s="178">
        <f>H23-D23</f>
        <v>125617</v>
      </c>
      <c r="M23" s="179">
        <f t="shared" ref="M23:M35" si="12">H23/H$9</f>
        <v>0.36392411589022294</v>
      </c>
    </row>
    <row r="24" spans="1:27" x14ac:dyDescent="0.25">
      <c r="B24" s="159" t="s">
        <v>98</v>
      </c>
      <c r="C24" s="160">
        <v>189817</v>
      </c>
      <c r="D24" s="160">
        <v>222987</v>
      </c>
      <c r="E24" s="160">
        <v>101575</v>
      </c>
      <c r="F24" s="160">
        <v>247584</v>
      </c>
      <c r="G24" s="160">
        <v>207208</v>
      </c>
      <c r="H24" s="160">
        <v>181512</v>
      </c>
      <c r="I24" s="162">
        <f>IFERROR(H24/G24-1,"-")</f>
        <v>-0.12401065595922933</v>
      </c>
      <c r="J24" s="161">
        <f t="shared" ref="J24:J35" si="13">IFERROR(H24/D24-1,"-")</f>
        <v>-0.18599738998237569</v>
      </c>
      <c r="K24" s="160">
        <f t="shared" ref="K24:K34" si="14">H24-G24</f>
        <v>-25696</v>
      </c>
      <c r="L24" s="160">
        <f t="shared" ref="L24:L35" si="15">H24-D24</f>
        <v>-41475</v>
      </c>
      <c r="M24" s="161">
        <f t="shared" si="12"/>
        <v>3.4981451420336117E-2</v>
      </c>
    </row>
    <row r="25" spans="1:27" x14ac:dyDescent="0.25">
      <c r="B25" s="164" t="s">
        <v>104</v>
      </c>
      <c r="C25" s="165">
        <v>89686</v>
      </c>
      <c r="D25" s="165">
        <v>113067</v>
      </c>
      <c r="E25" s="165">
        <v>58508</v>
      </c>
      <c r="F25" s="165">
        <v>126666</v>
      </c>
      <c r="G25" s="165">
        <v>86811</v>
      </c>
      <c r="H25" s="165">
        <v>75374</v>
      </c>
      <c r="I25" s="167">
        <f>IFERROR(H25/G25-1,"-")</f>
        <v>-0.13174597689232936</v>
      </c>
      <c r="J25" s="166">
        <f t="shared" si="13"/>
        <v>-0.33336871058752771</v>
      </c>
      <c r="K25" s="165">
        <f t="shared" si="14"/>
        <v>-11437</v>
      </c>
      <c r="L25" s="165">
        <f t="shared" si="15"/>
        <v>-37693</v>
      </c>
      <c r="M25" s="166">
        <f t="shared" si="12"/>
        <v>1.4526267791421034E-2</v>
      </c>
    </row>
    <row r="26" spans="1:27" x14ac:dyDescent="0.25">
      <c r="B26" s="164" t="s">
        <v>101</v>
      </c>
      <c r="C26" s="165">
        <v>100131</v>
      </c>
      <c r="D26" s="165">
        <v>109920</v>
      </c>
      <c r="E26" s="165">
        <v>43067</v>
      </c>
      <c r="F26" s="165">
        <v>120918</v>
      </c>
      <c r="G26" s="165">
        <v>120397</v>
      </c>
      <c r="H26" s="165">
        <v>106138</v>
      </c>
      <c r="I26" s="167">
        <f>IFERROR(H26/G26-1,"-")</f>
        <v>-0.11843318355108512</v>
      </c>
      <c r="J26" s="166">
        <f t="shared" si="13"/>
        <v>-3.4406841339155725E-2</v>
      </c>
      <c r="K26" s="165">
        <f t="shared" si="14"/>
        <v>-14259</v>
      </c>
      <c r="L26" s="165">
        <f t="shared" si="15"/>
        <v>-3782</v>
      </c>
      <c r="M26" s="166">
        <f t="shared" si="12"/>
        <v>2.0455183628915085E-2</v>
      </c>
    </row>
    <row r="27" spans="1:27" x14ac:dyDescent="0.25">
      <c r="B27" s="159" t="s">
        <v>108</v>
      </c>
      <c r="C27" s="160">
        <v>1525318</v>
      </c>
      <c r="D27" s="160">
        <v>1539728</v>
      </c>
      <c r="E27" s="160">
        <v>412520</v>
      </c>
      <c r="F27" s="160">
        <v>633461</v>
      </c>
      <c r="G27" s="160">
        <v>1549841</v>
      </c>
      <c r="H27" s="160">
        <v>1706820</v>
      </c>
      <c r="I27" s="162">
        <f>IFERROR(H27/G27-1,"-")</f>
        <v>0.10128716429620854</v>
      </c>
      <c r="J27" s="161">
        <f t="shared" si="13"/>
        <v>0.10852046595242792</v>
      </c>
      <c r="K27" s="160">
        <f t="shared" si="14"/>
        <v>156979</v>
      </c>
      <c r="L27" s="160">
        <f t="shared" si="15"/>
        <v>167092</v>
      </c>
      <c r="M27" s="161">
        <f t="shared" si="12"/>
        <v>0.32894266446988679</v>
      </c>
    </row>
    <row r="28" spans="1:27" x14ac:dyDescent="0.25">
      <c r="B28" s="164" t="s">
        <v>111</v>
      </c>
      <c r="C28" s="165">
        <v>740817</v>
      </c>
      <c r="D28" s="165">
        <v>757594</v>
      </c>
      <c r="E28" s="165">
        <v>180448</v>
      </c>
      <c r="F28" s="165">
        <v>208305</v>
      </c>
      <c r="G28" s="165">
        <v>783677</v>
      </c>
      <c r="H28" s="165">
        <v>883653</v>
      </c>
      <c r="I28" s="167">
        <f t="shared" ref="I28:I35" si="16">IFERROR(H28/G28-1,"-")</f>
        <v>0.12757296692387299</v>
      </c>
      <c r="J28" s="166">
        <f t="shared" si="13"/>
        <v>0.16639387323553256</v>
      </c>
      <c r="K28" s="165">
        <f t="shared" si="14"/>
        <v>99976</v>
      </c>
      <c r="L28" s="165">
        <f t="shared" si="15"/>
        <v>126059</v>
      </c>
      <c r="M28" s="166">
        <f t="shared" si="12"/>
        <v>0.17029983963558482</v>
      </c>
    </row>
    <row r="29" spans="1:27" x14ac:dyDescent="0.25">
      <c r="B29" s="164" t="s">
        <v>114</v>
      </c>
      <c r="C29" s="165">
        <v>222082</v>
      </c>
      <c r="D29" s="165">
        <v>201016</v>
      </c>
      <c r="E29" s="165">
        <v>52415</v>
      </c>
      <c r="F29" s="165">
        <v>103865</v>
      </c>
      <c r="G29" s="165">
        <v>169299</v>
      </c>
      <c r="H29" s="165">
        <v>182538</v>
      </c>
      <c r="I29" s="167">
        <f t="shared" si="16"/>
        <v>7.819892616022539E-2</v>
      </c>
      <c r="J29" s="166">
        <f t="shared" si="13"/>
        <v>-9.1923031002507316E-2</v>
      </c>
      <c r="K29" s="165">
        <f t="shared" si="14"/>
        <v>13239</v>
      </c>
      <c r="L29" s="165">
        <f t="shared" si="15"/>
        <v>-18478</v>
      </c>
      <c r="M29" s="166">
        <f t="shared" si="12"/>
        <v>3.5179184733600613E-2</v>
      </c>
    </row>
    <row r="30" spans="1:27" x14ac:dyDescent="0.25">
      <c r="B30" s="164" t="s">
        <v>117</v>
      </c>
      <c r="C30" s="165">
        <v>47145</v>
      </c>
      <c r="D30" s="165">
        <v>52571</v>
      </c>
      <c r="E30" s="165">
        <v>19791</v>
      </c>
      <c r="F30" s="165">
        <v>42447</v>
      </c>
      <c r="G30" s="165">
        <v>63176</v>
      </c>
      <c r="H30" s="165">
        <v>65334</v>
      </c>
      <c r="I30" s="167">
        <f t="shared" si="16"/>
        <v>3.415854121818418E-2</v>
      </c>
      <c r="J30" s="166">
        <f t="shared" si="13"/>
        <v>0.24277643567746465</v>
      </c>
      <c r="K30" s="165">
        <f t="shared" si="14"/>
        <v>2158</v>
      </c>
      <c r="L30" s="165">
        <f t="shared" si="15"/>
        <v>12763</v>
      </c>
      <c r="M30" s="166">
        <f t="shared" si="12"/>
        <v>1.2591333614836706E-2</v>
      </c>
    </row>
    <row r="31" spans="1:27" x14ac:dyDescent="0.25">
      <c r="B31" s="164" t="s">
        <v>124</v>
      </c>
      <c r="C31" s="165">
        <v>65413</v>
      </c>
      <c r="D31" s="165">
        <v>61428</v>
      </c>
      <c r="E31" s="165">
        <v>16156</v>
      </c>
      <c r="F31" s="165">
        <v>41550</v>
      </c>
      <c r="G31" s="165">
        <v>75901</v>
      </c>
      <c r="H31" s="165">
        <v>70878</v>
      </c>
      <c r="I31" s="167">
        <f t="shared" si="16"/>
        <v>-6.6178311221195996E-2</v>
      </c>
      <c r="J31" s="166">
        <f t="shared" si="13"/>
        <v>0.15383864035944517</v>
      </c>
      <c r="K31" s="165">
        <f t="shared" si="14"/>
        <v>-5023</v>
      </c>
      <c r="L31" s="165">
        <f t="shared" si="15"/>
        <v>9450</v>
      </c>
      <c r="M31" s="166">
        <f t="shared" si="12"/>
        <v>1.3659787307564147E-2</v>
      </c>
    </row>
    <row r="32" spans="1:27" x14ac:dyDescent="0.25">
      <c r="B32" s="164" t="s">
        <v>120</v>
      </c>
      <c r="C32" s="165">
        <v>71278</v>
      </c>
      <c r="D32" s="165">
        <v>70272</v>
      </c>
      <c r="E32" s="165">
        <v>26662</v>
      </c>
      <c r="F32" s="165">
        <v>51893</v>
      </c>
      <c r="G32" s="165">
        <v>82793</v>
      </c>
      <c r="H32" s="165">
        <v>80226</v>
      </c>
      <c r="I32" s="167">
        <f t="shared" si="16"/>
        <v>-3.1005036657688501E-2</v>
      </c>
      <c r="J32" s="166">
        <f t="shared" si="13"/>
        <v>0.14164959016393452</v>
      </c>
      <c r="K32" s="165">
        <f t="shared" si="14"/>
        <v>-2567</v>
      </c>
      <c r="L32" s="165">
        <f t="shared" si="15"/>
        <v>9954</v>
      </c>
      <c r="M32" s="166">
        <f t="shared" si="12"/>
        <v>1.5461357495085093E-2</v>
      </c>
    </row>
    <row r="33" spans="2:13" x14ac:dyDescent="0.25">
      <c r="B33" s="164" t="s">
        <v>129</v>
      </c>
      <c r="C33" s="165">
        <v>26168</v>
      </c>
      <c r="D33" s="165">
        <v>30964</v>
      </c>
      <c r="E33" s="165">
        <v>11576</v>
      </c>
      <c r="F33" s="165">
        <v>7603</v>
      </c>
      <c r="G33" s="165">
        <v>22864</v>
      </c>
      <c r="H33" s="165">
        <v>24590</v>
      </c>
      <c r="I33" s="167">
        <f t="shared" si="16"/>
        <v>7.5489853044086841E-2</v>
      </c>
      <c r="J33" s="166">
        <f t="shared" si="13"/>
        <v>-0.2058519571114843</v>
      </c>
      <c r="K33" s="165">
        <f t="shared" si="14"/>
        <v>1726</v>
      </c>
      <c r="L33" s="165">
        <f t="shared" si="15"/>
        <v>-6374</v>
      </c>
      <c r="M33" s="166">
        <f t="shared" si="12"/>
        <v>4.7390469524112187E-3</v>
      </c>
    </row>
    <row r="34" spans="2:13" x14ac:dyDescent="0.25">
      <c r="B34" s="164" t="s">
        <v>132</v>
      </c>
      <c r="C34" s="165">
        <v>36149</v>
      </c>
      <c r="D34" s="165">
        <v>35546</v>
      </c>
      <c r="E34" s="165">
        <v>13347</v>
      </c>
      <c r="F34" s="165">
        <v>5465</v>
      </c>
      <c r="G34" s="165">
        <v>19705</v>
      </c>
      <c r="H34" s="165">
        <v>25667</v>
      </c>
      <c r="I34" s="167">
        <f t="shared" si="16"/>
        <v>0.30256280131946212</v>
      </c>
      <c r="J34" s="166">
        <f t="shared" si="13"/>
        <v>-0.27792156642097565</v>
      </c>
      <c r="K34" s="165">
        <f t="shared" si="14"/>
        <v>5962</v>
      </c>
      <c r="L34" s="165">
        <f t="shared" si="15"/>
        <v>-9879</v>
      </c>
      <c r="M34" s="166">
        <f t="shared" si="12"/>
        <v>4.9466091145806733E-3</v>
      </c>
    </row>
    <row r="35" spans="2:13" x14ac:dyDescent="0.25">
      <c r="B35" s="170" t="s">
        <v>146</v>
      </c>
      <c r="C35" s="171">
        <f t="shared" ref="C35:H35" si="17">C27-SUM(C28:C34)</f>
        <v>316266</v>
      </c>
      <c r="D35" s="171">
        <f t="shared" si="17"/>
        <v>330337</v>
      </c>
      <c r="E35" s="171">
        <f t="shared" si="17"/>
        <v>92125</v>
      </c>
      <c r="F35" s="171">
        <f t="shared" si="17"/>
        <v>172333</v>
      </c>
      <c r="G35" s="171">
        <f t="shared" si="17"/>
        <v>332426</v>
      </c>
      <c r="H35" s="171">
        <f t="shared" si="17"/>
        <v>373934</v>
      </c>
      <c r="I35" s="173">
        <f t="shared" si="16"/>
        <v>0.12486387947994437</v>
      </c>
      <c r="J35" s="172">
        <f t="shared" si="13"/>
        <v>0.1319773443483474</v>
      </c>
      <c r="K35" s="171">
        <f>H35-G35</f>
        <v>41508</v>
      </c>
      <c r="L35" s="171">
        <f t="shared" si="15"/>
        <v>43597</v>
      </c>
      <c r="M35" s="172">
        <f t="shared" si="12"/>
        <v>7.2065505616223532E-2</v>
      </c>
    </row>
    <row r="36" spans="2:13" x14ac:dyDescent="0.25">
      <c r="B36" s="155" t="s">
        <v>48</v>
      </c>
      <c r="C36" s="153"/>
      <c r="D36" s="153"/>
      <c r="E36" s="153"/>
      <c r="F36" s="153"/>
      <c r="G36" s="153"/>
      <c r="H36" s="154"/>
      <c r="I36" s="154"/>
      <c r="J36" s="154"/>
      <c r="K36" s="154"/>
      <c r="L36" s="153"/>
      <c r="M36" s="153"/>
    </row>
    <row r="37" spans="2:13" x14ac:dyDescent="0.25">
      <c r="B37" s="156" t="s">
        <v>69</v>
      </c>
      <c r="C37" s="178">
        <v>1322486</v>
      </c>
      <c r="D37" s="178">
        <v>1299411</v>
      </c>
      <c r="E37" s="178">
        <v>353830</v>
      </c>
      <c r="F37" s="178">
        <v>492258</v>
      </c>
      <c r="G37" s="178">
        <v>1243535</v>
      </c>
      <c r="H37" s="178">
        <v>1319978</v>
      </c>
      <c r="I37" s="179">
        <f>IFERROR(H37/G37-1,"-")</f>
        <v>6.1472334916186533E-2</v>
      </c>
      <c r="J37" s="179">
        <f>IFERROR(H37/D37-1,"-")</f>
        <v>1.5827940505352078E-2</v>
      </c>
      <c r="K37" s="178">
        <f>H37-G37</f>
        <v>76443</v>
      </c>
      <c r="L37" s="178">
        <f>H37-D37</f>
        <v>20567</v>
      </c>
      <c r="M37" s="179">
        <f t="shared" ref="M37:M49" si="18">H37/H$9</f>
        <v>0.25438949646807058</v>
      </c>
    </row>
    <row r="38" spans="2:13" x14ac:dyDescent="0.25">
      <c r="B38" s="159" t="s">
        <v>98</v>
      </c>
      <c r="C38" s="160">
        <v>132322</v>
      </c>
      <c r="D38" s="160">
        <v>127819</v>
      </c>
      <c r="E38" s="160">
        <v>46908</v>
      </c>
      <c r="F38" s="160">
        <v>83468</v>
      </c>
      <c r="G38" s="160">
        <v>123951</v>
      </c>
      <c r="H38" s="160">
        <v>118966</v>
      </c>
      <c r="I38" s="162">
        <f>IFERROR(H38/G38-1,"-")</f>
        <v>-4.0217505304515511E-2</v>
      </c>
      <c r="J38" s="161">
        <f t="shared" ref="J38:J49" si="19">IFERROR(H38/D38-1,"-")</f>
        <v>-6.926200330154364E-2</v>
      </c>
      <c r="K38" s="160">
        <f t="shared" ref="K38:K48" si="20">H38-G38</f>
        <v>-4985</v>
      </c>
      <c r="L38" s="160">
        <f t="shared" ref="L38:L49" si="21">H38-D38</f>
        <v>-8853</v>
      </c>
      <c r="M38" s="161">
        <f t="shared" si="18"/>
        <v>2.2927428212303907E-2</v>
      </c>
    </row>
    <row r="39" spans="2:13" x14ac:dyDescent="0.25">
      <c r="B39" s="164" t="s">
        <v>104</v>
      </c>
      <c r="C39" s="165">
        <v>42034</v>
      </c>
      <c r="D39" s="165">
        <v>51328</v>
      </c>
      <c r="E39" s="165">
        <v>23289</v>
      </c>
      <c r="F39" s="165">
        <v>43482</v>
      </c>
      <c r="G39" s="165">
        <v>48094</v>
      </c>
      <c r="H39" s="165">
        <v>51902</v>
      </c>
      <c r="I39" s="167">
        <f>IFERROR(H39/G39-1,"-")</f>
        <v>7.9178275876408799E-2</v>
      </c>
      <c r="J39" s="166">
        <f t="shared" si="19"/>
        <v>1.118298004987528E-2</v>
      </c>
      <c r="K39" s="165">
        <f t="shared" si="20"/>
        <v>3808</v>
      </c>
      <c r="L39" s="165">
        <f t="shared" si="21"/>
        <v>574</v>
      </c>
      <c r="M39" s="166">
        <f t="shared" si="18"/>
        <v>1.0002684624808748E-2</v>
      </c>
    </row>
    <row r="40" spans="2:13" x14ac:dyDescent="0.25">
      <c r="B40" s="164" t="s">
        <v>101</v>
      </c>
      <c r="C40" s="165">
        <v>90288</v>
      </c>
      <c r="D40" s="165">
        <v>76491</v>
      </c>
      <c r="E40" s="165">
        <v>23619</v>
      </c>
      <c r="F40" s="165">
        <v>39986</v>
      </c>
      <c r="G40" s="165">
        <v>75857</v>
      </c>
      <c r="H40" s="165">
        <v>67064</v>
      </c>
      <c r="I40" s="167">
        <f>IFERROR(H40/G40-1,"-")</f>
        <v>-0.1159154725338466</v>
      </c>
      <c r="J40" s="166">
        <f t="shared" si="19"/>
        <v>-0.12324325737668484</v>
      </c>
      <c r="K40" s="165">
        <f t="shared" si="20"/>
        <v>-8793</v>
      </c>
      <c r="L40" s="165">
        <f t="shared" si="21"/>
        <v>-9427</v>
      </c>
      <c r="M40" s="166">
        <f t="shared" si="18"/>
        <v>1.2924743587495161E-2</v>
      </c>
    </row>
    <row r="41" spans="2:13" x14ac:dyDescent="0.25">
      <c r="B41" s="159" t="s">
        <v>108</v>
      </c>
      <c r="C41" s="160">
        <v>1190164</v>
      </c>
      <c r="D41" s="160">
        <v>1171592</v>
      </c>
      <c r="E41" s="160">
        <v>306922</v>
      </c>
      <c r="F41" s="160">
        <v>408790</v>
      </c>
      <c r="G41" s="160">
        <v>1119584</v>
      </c>
      <c r="H41" s="160">
        <v>1201012</v>
      </c>
      <c r="I41" s="162">
        <f>IFERROR(H41/G41-1,"-")</f>
        <v>7.2730585646097135E-2</v>
      </c>
      <c r="J41" s="161">
        <f t="shared" si="19"/>
        <v>2.5111130837356388E-2</v>
      </c>
      <c r="K41" s="160">
        <f t="shared" si="20"/>
        <v>81428</v>
      </c>
      <c r="L41" s="160">
        <f t="shared" si="21"/>
        <v>29420</v>
      </c>
      <c r="M41" s="161">
        <f t="shared" si="18"/>
        <v>0.23146206825576668</v>
      </c>
    </row>
    <row r="42" spans="2:13" x14ac:dyDescent="0.25">
      <c r="B42" s="164" t="s">
        <v>111</v>
      </c>
      <c r="C42" s="165">
        <v>614177</v>
      </c>
      <c r="D42" s="165">
        <v>640459</v>
      </c>
      <c r="E42" s="165">
        <v>138827</v>
      </c>
      <c r="F42" s="165">
        <v>142606</v>
      </c>
      <c r="G42" s="165">
        <v>581865</v>
      </c>
      <c r="H42" s="165">
        <v>634691</v>
      </c>
      <c r="I42" s="167">
        <f t="shared" ref="I42:I49" si="22">IFERROR(H42/G42-1,"-")</f>
        <v>9.0787381952858404E-2</v>
      </c>
      <c r="J42" s="166">
        <f t="shared" si="19"/>
        <v>-9.0060409799846974E-3</v>
      </c>
      <c r="K42" s="165">
        <f t="shared" si="20"/>
        <v>52826</v>
      </c>
      <c r="L42" s="165">
        <f t="shared" si="21"/>
        <v>-5768</v>
      </c>
      <c r="M42" s="166">
        <f t="shared" si="18"/>
        <v>0.12231925373211992</v>
      </c>
    </row>
    <row r="43" spans="2:13" x14ac:dyDescent="0.25">
      <c r="B43" s="164" t="s">
        <v>114</v>
      </c>
      <c r="C43" s="165">
        <v>72717</v>
      </c>
      <c r="D43" s="165">
        <v>52401</v>
      </c>
      <c r="E43" s="165">
        <v>15137</v>
      </c>
      <c r="F43" s="165">
        <v>21846</v>
      </c>
      <c r="G43" s="165">
        <v>39072</v>
      </c>
      <c r="H43" s="165">
        <v>45133</v>
      </c>
      <c r="I43" s="167">
        <f t="shared" si="22"/>
        <v>0.15512387387387383</v>
      </c>
      <c r="J43" s="166">
        <f t="shared" si="19"/>
        <v>-0.13869964313658134</v>
      </c>
      <c r="K43" s="165">
        <f t="shared" si="20"/>
        <v>6061</v>
      </c>
      <c r="L43" s="165">
        <f t="shared" si="21"/>
        <v>-7268</v>
      </c>
      <c r="M43" s="166">
        <f t="shared" si="18"/>
        <v>8.6981458358347113E-3</v>
      </c>
    </row>
    <row r="44" spans="2:13" x14ac:dyDescent="0.25">
      <c r="B44" s="164" t="s">
        <v>117</v>
      </c>
      <c r="C44" s="165">
        <v>23684</v>
      </c>
      <c r="D44" s="165">
        <v>24405</v>
      </c>
      <c r="E44" s="165">
        <v>9417</v>
      </c>
      <c r="F44" s="165">
        <v>19919</v>
      </c>
      <c r="G44" s="165">
        <v>27268</v>
      </c>
      <c r="H44" s="165">
        <v>28898</v>
      </c>
      <c r="I44" s="167">
        <f t="shared" si="22"/>
        <v>5.9777028018189737E-2</v>
      </c>
      <c r="J44" s="166">
        <f t="shared" si="19"/>
        <v>0.18410161852079487</v>
      </c>
      <c r="K44" s="165">
        <f t="shared" si="20"/>
        <v>1630</v>
      </c>
      <c r="L44" s="165">
        <f t="shared" si="21"/>
        <v>4493</v>
      </c>
      <c r="M44" s="166">
        <f t="shared" si="18"/>
        <v>5.5692956010890363E-3</v>
      </c>
    </row>
    <row r="45" spans="2:13" x14ac:dyDescent="0.25">
      <c r="B45" s="164" t="s">
        <v>124</v>
      </c>
      <c r="C45" s="165">
        <v>55932</v>
      </c>
      <c r="D45" s="165">
        <v>53890</v>
      </c>
      <c r="E45" s="165">
        <v>13619</v>
      </c>
      <c r="F45" s="165">
        <v>30677</v>
      </c>
      <c r="G45" s="165">
        <v>57015</v>
      </c>
      <c r="H45" s="165">
        <v>55478</v>
      </c>
      <c r="I45" s="167">
        <f t="shared" si="22"/>
        <v>-2.6957818118039101E-2</v>
      </c>
      <c r="J45" s="166">
        <f t="shared" si="19"/>
        <v>2.9467433661161557E-2</v>
      </c>
      <c r="K45" s="165">
        <f t="shared" si="20"/>
        <v>-1537</v>
      </c>
      <c r="L45" s="165">
        <f t="shared" si="21"/>
        <v>1588</v>
      </c>
      <c r="M45" s="166">
        <f t="shared" si="18"/>
        <v>1.0691860383321252E-2</v>
      </c>
    </row>
    <row r="46" spans="2:13" x14ac:dyDescent="0.25">
      <c r="B46" s="164" t="s">
        <v>120</v>
      </c>
      <c r="C46" s="165">
        <v>41910</v>
      </c>
      <c r="D46" s="165">
        <v>41202</v>
      </c>
      <c r="E46" s="165">
        <v>14577</v>
      </c>
      <c r="F46" s="165">
        <v>22807</v>
      </c>
      <c r="G46" s="165">
        <v>38767</v>
      </c>
      <c r="H46" s="165">
        <v>44187</v>
      </c>
      <c r="I46" s="167">
        <f t="shared" si="22"/>
        <v>0.13980963190342299</v>
      </c>
      <c r="J46" s="166">
        <f t="shared" si="19"/>
        <v>7.2447939420416496E-2</v>
      </c>
      <c r="K46" s="165">
        <f t="shared" si="20"/>
        <v>5420</v>
      </c>
      <c r="L46" s="165">
        <f t="shared" si="21"/>
        <v>2985</v>
      </c>
      <c r="M46" s="166">
        <f t="shared" si="18"/>
        <v>8.515830324774076E-3</v>
      </c>
    </row>
    <row r="47" spans="2:13" x14ac:dyDescent="0.25">
      <c r="B47" s="164" t="s">
        <v>129</v>
      </c>
      <c r="C47" s="165">
        <v>28055</v>
      </c>
      <c r="D47" s="165">
        <v>26919</v>
      </c>
      <c r="E47" s="165">
        <v>9714</v>
      </c>
      <c r="F47" s="165">
        <v>10533</v>
      </c>
      <c r="G47" s="165">
        <v>22457</v>
      </c>
      <c r="H47" s="165">
        <v>23505</v>
      </c>
      <c r="I47" s="167">
        <f t="shared" si="22"/>
        <v>4.6666963530302308E-2</v>
      </c>
      <c r="J47" s="166">
        <f t="shared" si="19"/>
        <v>-0.12682491920205063</v>
      </c>
      <c r="K47" s="165">
        <f t="shared" si="20"/>
        <v>1048</v>
      </c>
      <c r="L47" s="165">
        <f t="shared" si="21"/>
        <v>-3414</v>
      </c>
      <c r="M47" s="166">
        <f t="shared" si="18"/>
        <v>4.5299430100213785E-3</v>
      </c>
    </row>
    <row r="48" spans="2:13" x14ac:dyDescent="0.25">
      <c r="B48" s="164" t="s">
        <v>132</v>
      </c>
      <c r="C48" s="165">
        <v>50198</v>
      </c>
      <c r="D48" s="165">
        <v>42509</v>
      </c>
      <c r="E48" s="165">
        <v>16718</v>
      </c>
      <c r="F48" s="165">
        <v>10472</v>
      </c>
      <c r="G48" s="165">
        <v>22560</v>
      </c>
      <c r="H48" s="165">
        <v>26526</v>
      </c>
      <c r="I48" s="167">
        <f t="shared" si="22"/>
        <v>0.17579787234042543</v>
      </c>
      <c r="J48" s="166">
        <f t="shared" si="19"/>
        <v>-0.37599096661883369</v>
      </c>
      <c r="K48" s="165">
        <f t="shared" si="20"/>
        <v>3966</v>
      </c>
      <c r="L48" s="165">
        <f t="shared" si="21"/>
        <v>-15983</v>
      </c>
      <c r="M48" s="166">
        <f t="shared" si="18"/>
        <v>5.1121577657446118E-3</v>
      </c>
    </row>
    <row r="49" spans="2:13" x14ac:dyDescent="0.25">
      <c r="B49" s="170" t="s">
        <v>146</v>
      </c>
      <c r="C49" s="171">
        <f t="shared" ref="C49:H49" si="23">C41-SUM(C42:C48)</f>
        <v>303491</v>
      </c>
      <c r="D49" s="171">
        <f t="shared" si="23"/>
        <v>289807</v>
      </c>
      <c r="E49" s="171">
        <f t="shared" si="23"/>
        <v>88913</v>
      </c>
      <c r="F49" s="171">
        <f t="shared" si="23"/>
        <v>149930</v>
      </c>
      <c r="G49" s="171">
        <f t="shared" si="23"/>
        <v>330580</v>
      </c>
      <c r="H49" s="171">
        <f t="shared" si="23"/>
        <v>342594</v>
      </c>
      <c r="I49" s="173">
        <f t="shared" si="22"/>
        <v>3.6342186460160963E-2</v>
      </c>
      <c r="J49" s="172">
        <f t="shared" si="19"/>
        <v>0.18214535880775817</v>
      </c>
      <c r="K49" s="171">
        <f>H49-G49</f>
        <v>12014</v>
      </c>
      <c r="L49" s="171">
        <f t="shared" si="21"/>
        <v>52787</v>
      </c>
      <c r="M49" s="172">
        <f t="shared" si="18"/>
        <v>6.6025581602861705E-2</v>
      </c>
    </row>
    <row r="50" spans="2:13" x14ac:dyDescent="0.25">
      <c r="B50" s="155" t="s">
        <v>49</v>
      </c>
      <c r="C50" s="153"/>
      <c r="D50" s="153"/>
      <c r="E50" s="153"/>
      <c r="F50" s="153"/>
      <c r="G50" s="153"/>
      <c r="H50" s="154"/>
      <c r="I50" s="154"/>
      <c r="J50" s="154"/>
      <c r="K50" s="154"/>
      <c r="L50" s="153"/>
      <c r="M50" s="153"/>
    </row>
    <row r="51" spans="2:13" x14ac:dyDescent="0.25">
      <c r="B51" s="156" t="s">
        <v>69</v>
      </c>
      <c r="C51" s="178">
        <v>47034</v>
      </c>
      <c r="D51" s="178">
        <v>45076</v>
      </c>
      <c r="E51" s="178">
        <v>12549</v>
      </c>
      <c r="F51" s="178">
        <v>20161</v>
      </c>
      <c r="G51" s="178">
        <v>37751</v>
      </c>
      <c r="H51" s="178">
        <v>51166</v>
      </c>
      <c r="I51" s="179">
        <f>IFERROR(H51/G51-1,"-")</f>
        <v>0.3553548250377474</v>
      </c>
      <c r="J51" s="179">
        <f>IFERROR(H51/D51-1,"-")</f>
        <v>0.13510515573697757</v>
      </c>
      <c r="K51" s="178">
        <f>H51-G51</f>
        <v>13415</v>
      </c>
      <c r="L51" s="178">
        <f>H51-D51</f>
        <v>6090</v>
      </c>
      <c r="M51" s="179">
        <f t="shared" ref="M51:M63" si="24">H51/H$9</f>
        <v>9.8608408445332429E-3</v>
      </c>
    </row>
    <row r="52" spans="2:13" x14ac:dyDescent="0.25">
      <c r="B52" s="159" t="s">
        <v>98</v>
      </c>
      <c r="C52" s="160">
        <v>11661</v>
      </c>
      <c r="D52" s="160">
        <v>10509</v>
      </c>
      <c r="E52" s="160">
        <v>2335</v>
      </c>
      <c r="F52" s="160">
        <v>4950</v>
      </c>
      <c r="G52" s="160">
        <v>6762</v>
      </c>
      <c r="H52" s="160">
        <v>20250</v>
      </c>
      <c r="I52" s="162">
        <f>IFERROR(H52/G52-1,"-")</f>
        <v>1.9946761313220942</v>
      </c>
      <c r="J52" s="161">
        <f t="shared" ref="J52:J63" si="25">IFERROR(H52/D52-1,"-")</f>
        <v>0.92691978304310596</v>
      </c>
      <c r="K52" s="160">
        <f t="shared" ref="K52:K62" si="26">H52-G52</f>
        <v>13488</v>
      </c>
      <c r="L52" s="160">
        <f t="shared" ref="L52:L63" si="27">H52-D52</f>
        <v>9741</v>
      </c>
      <c r="M52" s="161">
        <f t="shared" si="24"/>
        <v>3.9026311828518579E-3</v>
      </c>
    </row>
    <row r="53" spans="2:13" x14ac:dyDescent="0.25">
      <c r="B53" s="164" t="s">
        <v>104</v>
      </c>
      <c r="C53" s="165">
        <v>7273</v>
      </c>
      <c r="D53" s="165">
        <v>5944</v>
      </c>
      <c r="E53" s="165">
        <v>1654</v>
      </c>
      <c r="F53" s="165">
        <v>2415</v>
      </c>
      <c r="G53" s="165">
        <v>3515</v>
      </c>
      <c r="H53" s="165">
        <v>14811</v>
      </c>
      <c r="I53" s="167">
        <f>IFERROR(H53/G53-1,"-")</f>
        <v>3.2136557610241825</v>
      </c>
      <c r="J53" s="166">
        <f t="shared" si="25"/>
        <v>1.4917563930013458</v>
      </c>
      <c r="K53" s="165">
        <f t="shared" si="26"/>
        <v>11296</v>
      </c>
      <c r="L53" s="165">
        <f t="shared" si="27"/>
        <v>8867</v>
      </c>
      <c r="M53" s="166">
        <f t="shared" si="24"/>
        <v>2.854413355516981E-3</v>
      </c>
    </row>
    <row r="54" spans="2:13" x14ac:dyDescent="0.25">
      <c r="B54" s="164" t="s">
        <v>101</v>
      </c>
      <c r="C54" s="165">
        <v>4388</v>
      </c>
      <c r="D54" s="165">
        <v>4565</v>
      </c>
      <c r="E54" s="165">
        <v>681</v>
      </c>
      <c r="F54" s="165">
        <v>2535</v>
      </c>
      <c r="G54" s="165">
        <v>3247</v>
      </c>
      <c r="H54" s="165">
        <v>5439</v>
      </c>
      <c r="I54" s="167">
        <f>IFERROR(H54/G54-1,"-")</f>
        <v>0.67508469356328926</v>
      </c>
      <c r="J54" s="166">
        <f t="shared" si="25"/>
        <v>0.1914567360350492</v>
      </c>
      <c r="K54" s="165">
        <f t="shared" si="26"/>
        <v>2192</v>
      </c>
      <c r="L54" s="165">
        <f t="shared" si="27"/>
        <v>874</v>
      </c>
      <c r="M54" s="166">
        <f t="shared" si="24"/>
        <v>1.0482178273348768E-3</v>
      </c>
    </row>
    <row r="55" spans="2:13" x14ac:dyDescent="0.25">
      <c r="B55" s="159" t="s">
        <v>108</v>
      </c>
      <c r="C55" s="160">
        <v>35373</v>
      </c>
      <c r="D55" s="160">
        <v>34567</v>
      </c>
      <c r="E55" s="160">
        <v>10214</v>
      </c>
      <c r="F55" s="160">
        <v>15211</v>
      </c>
      <c r="G55" s="160">
        <v>30989</v>
      </c>
      <c r="H55" s="160">
        <v>30916</v>
      </c>
      <c r="I55" s="162">
        <f>IFERROR(H55/G55-1,"-")</f>
        <v>-2.3556745942108215E-3</v>
      </c>
      <c r="J55" s="161">
        <f t="shared" si="25"/>
        <v>-0.10562096797523646</v>
      </c>
      <c r="K55" s="160">
        <f t="shared" si="26"/>
        <v>-73</v>
      </c>
      <c r="L55" s="160">
        <f t="shared" si="27"/>
        <v>-3651</v>
      </c>
      <c r="M55" s="161">
        <f t="shared" si="24"/>
        <v>5.9582096616813849E-3</v>
      </c>
    </row>
    <row r="56" spans="2:13" x14ac:dyDescent="0.25">
      <c r="B56" s="164" t="s">
        <v>111</v>
      </c>
      <c r="C56" s="165">
        <v>10066</v>
      </c>
      <c r="D56" s="165">
        <v>10275</v>
      </c>
      <c r="E56" s="165">
        <v>3043</v>
      </c>
      <c r="F56" s="165">
        <v>3030</v>
      </c>
      <c r="G56" s="165">
        <v>10352</v>
      </c>
      <c r="H56" s="165">
        <v>9308</v>
      </c>
      <c r="I56" s="167">
        <f t="shared" ref="I56:I63" si="28">IFERROR(H56/G56-1,"-")</f>
        <v>-0.1008500772797527</v>
      </c>
      <c r="J56" s="166">
        <f t="shared" si="25"/>
        <v>-9.4111922141119186E-2</v>
      </c>
      <c r="K56" s="165">
        <f t="shared" si="26"/>
        <v>-1044</v>
      </c>
      <c r="L56" s="165">
        <f t="shared" si="27"/>
        <v>-967</v>
      </c>
      <c r="M56" s="166">
        <f t="shared" si="24"/>
        <v>1.7938612864190169E-3</v>
      </c>
    </row>
    <row r="57" spans="2:13" x14ac:dyDescent="0.25">
      <c r="B57" s="164" t="s">
        <v>114</v>
      </c>
      <c r="C57" s="165">
        <v>10860</v>
      </c>
      <c r="D57" s="165">
        <v>9881</v>
      </c>
      <c r="E57" s="165">
        <v>2862</v>
      </c>
      <c r="F57" s="165">
        <v>5150</v>
      </c>
      <c r="G57" s="165">
        <v>6811</v>
      </c>
      <c r="H57" s="165">
        <v>6211</v>
      </c>
      <c r="I57" s="167">
        <f t="shared" si="28"/>
        <v>-8.8092791073263843E-2</v>
      </c>
      <c r="J57" s="166">
        <f t="shared" si="25"/>
        <v>-0.37141989677158183</v>
      </c>
      <c r="K57" s="165">
        <f t="shared" si="26"/>
        <v>-600</v>
      </c>
      <c r="L57" s="165">
        <f t="shared" si="27"/>
        <v>-3670</v>
      </c>
      <c r="M57" s="166">
        <f t="shared" si="24"/>
        <v>1.1969996186021179E-3</v>
      </c>
    </row>
    <row r="58" spans="2:13" x14ac:dyDescent="0.25">
      <c r="B58" s="164" t="s">
        <v>117</v>
      </c>
      <c r="C58" s="165">
        <v>2116</v>
      </c>
      <c r="D58" s="165">
        <v>2186</v>
      </c>
      <c r="E58" s="165">
        <v>529</v>
      </c>
      <c r="F58" s="165">
        <v>1642</v>
      </c>
      <c r="G58" s="165">
        <v>2746</v>
      </c>
      <c r="H58" s="165">
        <v>2942</v>
      </c>
      <c r="I58" s="167">
        <f t="shared" si="28"/>
        <v>7.1376547705753746E-2</v>
      </c>
      <c r="J58" s="166">
        <f t="shared" si="25"/>
        <v>0.34583714547118016</v>
      </c>
      <c r="K58" s="165">
        <f t="shared" si="26"/>
        <v>196</v>
      </c>
      <c r="L58" s="165">
        <f t="shared" si="27"/>
        <v>756</v>
      </c>
      <c r="M58" s="166">
        <f t="shared" si="24"/>
        <v>5.6698967604692173E-4</v>
      </c>
    </row>
    <row r="59" spans="2:13" x14ac:dyDescent="0.25">
      <c r="B59" s="164" t="s">
        <v>124</v>
      </c>
      <c r="C59" s="165">
        <v>663</v>
      </c>
      <c r="D59" s="165">
        <v>731</v>
      </c>
      <c r="E59" s="165">
        <v>272</v>
      </c>
      <c r="F59" s="165">
        <v>377</v>
      </c>
      <c r="G59" s="165">
        <v>868</v>
      </c>
      <c r="H59" s="165">
        <v>832</v>
      </c>
      <c r="I59" s="167">
        <f t="shared" si="28"/>
        <v>-4.1474654377880227E-2</v>
      </c>
      <c r="J59" s="166">
        <f t="shared" si="25"/>
        <v>0.13816689466484267</v>
      </c>
      <c r="K59" s="165">
        <f t="shared" si="26"/>
        <v>-36</v>
      </c>
      <c r="L59" s="165">
        <f t="shared" si="27"/>
        <v>101</v>
      </c>
      <c r="M59" s="166">
        <f t="shared" si="24"/>
        <v>1.603451429201356E-4</v>
      </c>
    </row>
    <row r="60" spans="2:13" x14ac:dyDescent="0.25">
      <c r="B60" s="164" t="s">
        <v>120</v>
      </c>
      <c r="C60" s="165">
        <v>617</v>
      </c>
      <c r="D60" s="165">
        <v>686</v>
      </c>
      <c r="E60" s="165">
        <v>227</v>
      </c>
      <c r="F60" s="165">
        <v>476</v>
      </c>
      <c r="G60" s="165">
        <v>657</v>
      </c>
      <c r="H60" s="165">
        <v>709</v>
      </c>
      <c r="I60" s="167">
        <f t="shared" si="28"/>
        <v>7.9147640791476404E-2</v>
      </c>
      <c r="J60" s="166">
        <f t="shared" si="25"/>
        <v>3.3527696793002937E-2</v>
      </c>
      <c r="K60" s="165">
        <f t="shared" si="26"/>
        <v>52</v>
      </c>
      <c r="L60" s="165">
        <f t="shared" si="27"/>
        <v>23</v>
      </c>
      <c r="M60" s="166">
        <f t="shared" si="24"/>
        <v>1.3664027203170209E-4</v>
      </c>
    </row>
    <row r="61" spans="2:13" x14ac:dyDescent="0.25">
      <c r="B61" s="164" t="s">
        <v>129</v>
      </c>
      <c r="C61" s="165">
        <v>436</v>
      </c>
      <c r="D61" s="165">
        <v>281</v>
      </c>
      <c r="E61" s="165">
        <v>136</v>
      </c>
      <c r="F61" s="165">
        <v>98</v>
      </c>
      <c r="G61" s="165">
        <v>136</v>
      </c>
      <c r="H61" s="165">
        <v>243</v>
      </c>
      <c r="I61" s="167">
        <f t="shared" si="28"/>
        <v>0.78676470588235303</v>
      </c>
      <c r="J61" s="166">
        <f t="shared" si="25"/>
        <v>-0.13523131672597866</v>
      </c>
      <c r="K61" s="165">
        <f t="shared" si="26"/>
        <v>107</v>
      </c>
      <c r="L61" s="165">
        <f t="shared" si="27"/>
        <v>-38</v>
      </c>
      <c r="M61" s="166">
        <f t="shared" si="24"/>
        <v>4.6831574194222293E-5</v>
      </c>
    </row>
    <row r="62" spans="2:13" x14ac:dyDescent="0.25">
      <c r="B62" s="164" t="s">
        <v>132</v>
      </c>
      <c r="C62" s="165">
        <v>568</v>
      </c>
      <c r="D62" s="165">
        <v>591</v>
      </c>
      <c r="E62" s="165">
        <v>215</v>
      </c>
      <c r="F62" s="165">
        <v>91</v>
      </c>
      <c r="G62" s="165">
        <v>153</v>
      </c>
      <c r="H62" s="165">
        <v>195</v>
      </c>
      <c r="I62" s="167">
        <f t="shared" si="28"/>
        <v>0.27450980392156854</v>
      </c>
      <c r="J62" s="166">
        <f t="shared" si="25"/>
        <v>-0.67005076142131981</v>
      </c>
      <c r="K62" s="165">
        <f t="shared" si="26"/>
        <v>42</v>
      </c>
      <c r="L62" s="165">
        <f t="shared" si="27"/>
        <v>-396</v>
      </c>
      <c r="M62" s="166">
        <f t="shared" si="24"/>
        <v>3.7580892871906777E-5</v>
      </c>
    </row>
    <row r="63" spans="2:13" x14ac:dyDescent="0.25">
      <c r="B63" s="170" t="s">
        <v>146</v>
      </c>
      <c r="C63" s="171">
        <f t="shared" ref="C63:H63" si="29">C55-SUM(C56:C62)</f>
        <v>10047</v>
      </c>
      <c r="D63" s="171">
        <f t="shared" si="29"/>
        <v>9936</v>
      </c>
      <c r="E63" s="171">
        <f t="shared" si="29"/>
        <v>2930</v>
      </c>
      <c r="F63" s="171">
        <f t="shared" si="29"/>
        <v>4347</v>
      </c>
      <c r="G63" s="171">
        <f t="shared" si="29"/>
        <v>9266</v>
      </c>
      <c r="H63" s="171">
        <f t="shared" si="29"/>
        <v>10476</v>
      </c>
      <c r="I63" s="173">
        <f t="shared" si="28"/>
        <v>0.13058493416792571</v>
      </c>
      <c r="J63" s="172">
        <f t="shared" si="25"/>
        <v>5.4347826086956541E-2</v>
      </c>
      <c r="K63" s="171">
        <f>H63-G63</f>
        <v>1210</v>
      </c>
      <c r="L63" s="171">
        <f t="shared" si="27"/>
        <v>540</v>
      </c>
      <c r="M63" s="172">
        <f t="shared" si="24"/>
        <v>2.0189611985953612E-3</v>
      </c>
    </row>
    <row r="64" spans="2:13" x14ac:dyDescent="0.25">
      <c r="B64" s="155" t="s">
        <v>50</v>
      </c>
      <c r="C64" s="153"/>
      <c r="D64" s="153"/>
      <c r="E64" s="153"/>
      <c r="F64" s="153"/>
      <c r="G64" s="153"/>
      <c r="H64" s="154"/>
      <c r="I64" s="154"/>
      <c r="J64" s="154"/>
      <c r="K64" s="154"/>
      <c r="L64" s="153"/>
      <c r="M64" s="153"/>
    </row>
    <row r="65" spans="2:13" x14ac:dyDescent="0.25">
      <c r="B65" s="156" t="s">
        <v>69</v>
      </c>
      <c r="C65" s="178">
        <v>136881</v>
      </c>
      <c r="D65" s="178">
        <v>137126</v>
      </c>
      <c r="E65" s="178">
        <v>52633</v>
      </c>
      <c r="F65" s="178">
        <v>70304</v>
      </c>
      <c r="G65" s="178">
        <v>161080</v>
      </c>
      <c r="H65" s="178">
        <v>179837</v>
      </c>
      <c r="I65" s="179">
        <f>IFERROR(H65/G65-1,"-")</f>
        <v>0.116445244598957</v>
      </c>
      <c r="J65" s="179">
        <f>IFERROR(H65/D65-1,"-")</f>
        <v>0.31147266018114728</v>
      </c>
      <c r="K65" s="178">
        <f>H65-G65</f>
        <v>18757</v>
      </c>
      <c r="L65" s="178">
        <f>H65-D65</f>
        <v>42711</v>
      </c>
      <c r="M65" s="179">
        <f t="shared" ref="M65:M77" si="30">H65/H$9</f>
        <v>3.4658641186692818E-2</v>
      </c>
    </row>
    <row r="66" spans="2:13" x14ac:dyDescent="0.25">
      <c r="B66" s="159" t="s">
        <v>98</v>
      </c>
      <c r="C66" s="160">
        <v>35089</v>
      </c>
      <c r="D66" s="160">
        <v>41904</v>
      </c>
      <c r="E66" s="160">
        <v>22233</v>
      </c>
      <c r="F66" s="160">
        <v>26311</v>
      </c>
      <c r="G66" s="160">
        <v>32375</v>
      </c>
      <c r="H66" s="160">
        <v>47068</v>
      </c>
      <c r="I66" s="162">
        <f>IFERROR(H66/G66-1,"-")</f>
        <v>0.45383783783783782</v>
      </c>
      <c r="J66" s="161">
        <f t="shared" ref="J66:J77" si="31">IFERROR(H66/D66-1,"-")</f>
        <v>0.12323405880106919</v>
      </c>
      <c r="K66" s="160">
        <f t="shared" ref="K66:K76" si="32">H66-G66</f>
        <v>14693</v>
      </c>
      <c r="L66" s="160">
        <f t="shared" ref="L66:L77" si="33">H66-D66</f>
        <v>5164</v>
      </c>
      <c r="M66" s="161">
        <f t="shared" si="30"/>
        <v>9.071063926640555E-3</v>
      </c>
    </row>
    <row r="67" spans="2:13" x14ac:dyDescent="0.25">
      <c r="B67" s="164" t="s">
        <v>104</v>
      </c>
      <c r="C67" s="165">
        <v>19683</v>
      </c>
      <c r="D67" s="165">
        <v>22752</v>
      </c>
      <c r="E67" s="165">
        <v>8022</v>
      </c>
      <c r="F67" s="165">
        <v>21567</v>
      </c>
      <c r="G67" s="165">
        <v>23338</v>
      </c>
      <c r="H67" s="165">
        <v>31999</v>
      </c>
      <c r="I67" s="167">
        <f>IFERROR(H67/G67-1,"-")</f>
        <v>0.37111149198731685</v>
      </c>
      <c r="J67" s="166">
        <f t="shared" si="31"/>
        <v>0.40642580872011247</v>
      </c>
      <c r="K67" s="165">
        <f t="shared" si="32"/>
        <v>8661</v>
      </c>
      <c r="L67" s="165">
        <f t="shared" si="33"/>
        <v>9247</v>
      </c>
      <c r="M67" s="166">
        <f t="shared" si="30"/>
        <v>6.1669281590161287E-3</v>
      </c>
    </row>
    <row r="68" spans="2:13" x14ac:dyDescent="0.25">
      <c r="B68" s="164" t="s">
        <v>101</v>
      </c>
      <c r="C68" s="165">
        <v>15406</v>
      </c>
      <c r="D68" s="165">
        <v>19152</v>
      </c>
      <c r="E68" s="165">
        <v>14211</v>
      </c>
      <c r="F68" s="165">
        <v>4744</v>
      </c>
      <c r="G68" s="165">
        <v>9037</v>
      </c>
      <c r="H68" s="165">
        <v>15069</v>
      </c>
      <c r="I68" s="167">
        <f>IFERROR(H68/G68-1,"-")</f>
        <v>0.66747814540223516</v>
      </c>
      <c r="J68" s="166">
        <f t="shared" si="31"/>
        <v>-0.21318922305764409</v>
      </c>
      <c r="K68" s="165">
        <f t="shared" si="32"/>
        <v>6032</v>
      </c>
      <c r="L68" s="165">
        <f t="shared" si="33"/>
        <v>-4083</v>
      </c>
      <c r="M68" s="166">
        <f t="shared" si="30"/>
        <v>2.9041357676244271E-3</v>
      </c>
    </row>
    <row r="69" spans="2:13" x14ac:dyDescent="0.25">
      <c r="B69" s="159" t="s">
        <v>108</v>
      </c>
      <c r="C69" s="160">
        <v>101792</v>
      </c>
      <c r="D69" s="160">
        <v>95222</v>
      </c>
      <c r="E69" s="160">
        <v>30400</v>
      </c>
      <c r="F69" s="160">
        <v>43993</v>
      </c>
      <c r="G69" s="160">
        <v>128705</v>
      </c>
      <c r="H69" s="160">
        <v>132769</v>
      </c>
      <c r="I69" s="162">
        <f>IFERROR(H69/G69-1,"-")</f>
        <v>3.1576084845188701E-2</v>
      </c>
      <c r="J69" s="161">
        <f t="shared" si="31"/>
        <v>0.3943101384133918</v>
      </c>
      <c r="K69" s="160">
        <f t="shared" si="32"/>
        <v>4064</v>
      </c>
      <c r="L69" s="160">
        <f t="shared" si="33"/>
        <v>37547</v>
      </c>
      <c r="M69" s="161">
        <f t="shared" si="30"/>
        <v>2.5587577260052261E-2</v>
      </c>
    </row>
    <row r="70" spans="2:13" x14ac:dyDescent="0.25">
      <c r="B70" s="164" t="s">
        <v>111</v>
      </c>
      <c r="C70" s="165">
        <v>46378</v>
      </c>
      <c r="D70" s="165">
        <v>41026</v>
      </c>
      <c r="E70" s="165">
        <v>13618</v>
      </c>
      <c r="F70" s="165">
        <v>12264</v>
      </c>
      <c r="G70" s="165">
        <v>56081</v>
      </c>
      <c r="H70" s="165">
        <v>50457</v>
      </c>
      <c r="I70" s="167">
        <f t="shared" ref="I70:I77" si="34">IFERROR(H70/G70-1,"-")</f>
        <v>-0.10028351848219541</v>
      </c>
      <c r="J70" s="166">
        <f t="shared" si="31"/>
        <v>0.22987861356213135</v>
      </c>
      <c r="K70" s="165">
        <f t="shared" si="32"/>
        <v>-5624</v>
      </c>
      <c r="L70" s="165">
        <f t="shared" si="33"/>
        <v>9431</v>
      </c>
      <c r="M70" s="166">
        <f t="shared" si="30"/>
        <v>9.7242005725015398E-3</v>
      </c>
    </row>
    <row r="71" spans="2:13" x14ac:dyDescent="0.25">
      <c r="B71" s="164" t="s">
        <v>114</v>
      </c>
      <c r="C71" s="165">
        <v>13950</v>
      </c>
      <c r="D71" s="165">
        <v>11534</v>
      </c>
      <c r="E71" s="165">
        <v>3293</v>
      </c>
      <c r="F71" s="165">
        <v>3586</v>
      </c>
      <c r="G71" s="165">
        <v>7748</v>
      </c>
      <c r="H71" s="165">
        <v>10955</v>
      </c>
      <c r="I71" s="167">
        <f t="shared" si="34"/>
        <v>0.41391326794011363</v>
      </c>
      <c r="J71" s="166">
        <f t="shared" si="31"/>
        <v>-5.0199410438703018E-2</v>
      </c>
      <c r="K71" s="165">
        <f t="shared" si="32"/>
        <v>3207</v>
      </c>
      <c r="L71" s="165">
        <f t="shared" si="33"/>
        <v>-579</v>
      </c>
      <c r="M71" s="166">
        <f t="shared" si="30"/>
        <v>2.111275289290968E-3</v>
      </c>
    </row>
    <row r="72" spans="2:13" x14ac:dyDescent="0.25">
      <c r="B72" s="164" t="s">
        <v>117</v>
      </c>
      <c r="C72" s="165">
        <v>6528</v>
      </c>
      <c r="D72" s="165">
        <v>10880</v>
      </c>
      <c r="E72" s="165">
        <v>3415</v>
      </c>
      <c r="F72" s="165">
        <v>6294</v>
      </c>
      <c r="G72" s="165">
        <v>18047</v>
      </c>
      <c r="H72" s="165">
        <v>15837</v>
      </c>
      <c r="I72" s="167">
        <f t="shared" si="34"/>
        <v>-0.12245802626475311</v>
      </c>
      <c r="J72" s="166">
        <f t="shared" si="31"/>
        <v>0.45560661764705879</v>
      </c>
      <c r="K72" s="165">
        <f t="shared" si="32"/>
        <v>-2210</v>
      </c>
      <c r="L72" s="165">
        <f t="shared" si="33"/>
        <v>4957</v>
      </c>
      <c r="M72" s="166">
        <f t="shared" si="30"/>
        <v>3.052146668781475E-3</v>
      </c>
    </row>
    <row r="73" spans="2:13" x14ac:dyDescent="0.25">
      <c r="B73" s="164" t="s">
        <v>124</v>
      </c>
      <c r="C73" s="165">
        <v>2344</v>
      </c>
      <c r="D73" s="165">
        <v>1784</v>
      </c>
      <c r="E73" s="165">
        <v>468</v>
      </c>
      <c r="F73" s="165">
        <v>3888</v>
      </c>
      <c r="G73" s="165">
        <v>3396</v>
      </c>
      <c r="H73" s="165">
        <v>3947</v>
      </c>
      <c r="I73" s="167">
        <f t="shared" si="34"/>
        <v>0.16224970553592466</v>
      </c>
      <c r="J73" s="166">
        <f t="shared" si="31"/>
        <v>1.2124439461883409</v>
      </c>
      <c r="K73" s="165">
        <f t="shared" si="32"/>
        <v>551</v>
      </c>
      <c r="L73" s="165">
        <f t="shared" si="33"/>
        <v>2163</v>
      </c>
      <c r="M73" s="166">
        <f t="shared" si="30"/>
        <v>7.6067581623290282E-4</v>
      </c>
    </row>
    <row r="74" spans="2:13" x14ac:dyDescent="0.25">
      <c r="B74" s="164" t="s">
        <v>120</v>
      </c>
      <c r="C74" s="165">
        <v>2944</v>
      </c>
      <c r="D74" s="165">
        <v>2469</v>
      </c>
      <c r="E74" s="165">
        <v>1224</v>
      </c>
      <c r="F74" s="165">
        <v>1635</v>
      </c>
      <c r="G74" s="165">
        <v>3248</v>
      </c>
      <c r="H74" s="165">
        <v>2699</v>
      </c>
      <c r="I74" s="167">
        <f t="shared" si="34"/>
        <v>-0.16902709359605916</v>
      </c>
      <c r="J74" s="166">
        <f t="shared" si="31"/>
        <v>9.3155123531794226E-2</v>
      </c>
      <c r="K74" s="165">
        <f t="shared" si="32"/>
        <v>-549</v>
      </c>
      <c r="L74" s="165">
        <f t="shared" si="33"/>
        <v>230</v>
      </c>
      <c r="M74" s="166">
        <f t="shared" si="30"/>
        <v>5.2015810185269951E-4</v>
      </c>
    </row>
    <row r="75" spans="2:13" x14ac:dyDescent="0.25">
      <c r="B75" s="164" t="s">
        <v>129</v>
      </c>
      <c r="C75" s="165">
        <v>1326</v>
      </c>
      <c r="D75" s="165">
        <v>2202</v>
      </c>
      <c r="E75" s="165">
        <v>683</v>
      </c>
      <c r="F75" s="165">
        <v>1848</v>
      </c>
      <c r="G75" s="165">
        <v>2875</v>
      </c>
      <c r="H75" s="165">
        <v>3786</v>
      </c>
      <c r="I75" s="167">
        <f t="shared" si="34"/>
        <v>0.3168695652173914</v>
      </c>
      <c r="J75" s="166">
        <f t="shared" si="31"/>
        <v>0.71934604904632149</v>
      </c>
      <c r="K75" s="165">
        <f t="shared" si="32"/>
        <v>911</v>
      </c>
      <c r="L75" s="165">
        <f t="shared" si="33"/>
        <v>1584</v>
      </c>
      <c r="M75" s="166">
        <f t="shared" si="30"/>
        <v>7.296474892976362E-4</v>
      </c>
    </row>
    <row r="76" spans="2:13" x14ac:dyDescent="0.25">
      <c r="B76" s="164" t="s">
        <v>132</v>
      </c>
      <c r="C76" s="165">
        <v>2597</v>
      </c>
      <c r="D76" s="165">
        <v>2302</v>
      </c>
      <c r="E76" s="165">
        <v>925</v>
      </c>
      <c r="F76" s="165">
        <v>363</v>
      </c>
      <c r="G76" s="165">
        <v>967</v>
      </c>
      <c r="H76" s="165">
        <v>1128</v>
      </c>
      <c r="I76" s="167">
        <f t="shared" si="34"/>
        <v>0.16649431230610134</v>
      </c>
      <c r="J76" s="166">
        <f t="shared" si="31"/>
        <v>-0.50999131190269331</v>
      </c>
      <c r="K76" s="165">
        <f t="shared" si="32"/>
        <v>161</v>
      </c>
      <c r="L76" s="165">
        <f t="shared" si="33"/>
        <v>-1174</v>
      </c>
      <c r="M76" s="166">
        <f t="shared" si="30"/>
        <v>2.173910110744146E-4</v>
      </c>
    </row>
    <row r="77" spans="2:13" x14ac:dyDescent="0.25">
      <c r="B77" s="170" t="s">
        <v>146</v>
      </c>
      <c r="C77" s="171">
        <f t="shared" ref="C77:H77" si="35">C69-SUM(C70:C76)</f>
        <v>25725</v>
      </c>
      <c r="D77" s="171">
        <f t="shared" si="35"/>
        <v>23025</v>
      </c>
      <c r="E77" s="171">
        <f t="shared" si="35"/>
        <v>6774</v>
      </c>
      <c r="F77" s="171">
        <f t="shared" si="35"/>
        <v>14115</v>
      </c>
      <c r="G77" s="171">
        <f t="shared" si="35"/>
        <v>36343</v>
      </c>
      <c r="H77" s="171">
        <f t="shared" si="35"/>
        <v>43960</v>
      </c>
      <c r="I77" s="173">
        <f t="shared" si="34"/>
        <v>0.20958644030487306</v>
      </c>
      <c r="J77" s="172">
        <f t="shared" si="31"/>
        <v>0.90922909880564595</v>
      </c>
      <c r="K77" s="171">
        <f>H77-G77</f>
        <v>7617</v>
      </c>
      <c r="L77" s="171">
        <f t="shared" si="33"/>
        <v>20935</v>
      </c>
      <c r="M77" s="172">
        <f t="shared" si="30"/>
        <v>8.4720823110206265E-3</v>
      </c>
    </row>
    <row r="78" spans="2:13" x14ac:dyDescent="0.25">
      <c r="B78" s="155" t="s">
        <v>51</v>
      </c>
      <c r="C78" s="153"/>
      <c r="D78" s="153"/>
      <c r="E78" s="153"/>
      <c r="F78" s="153"/>
      <c r="G78" s="153"/>
      <c r="H78" s="154"/>
      <c r="I78" s="154"/>
      <c r="J78" s="154"/>
      <c r="K78" s="154"/>
      <c r="L78" s="153"/>
      <c r="M78" s="153"/>
    </row>
    <row r="79" spans="2:13" x14ac:dyDescent="0.25">
      <c r="B79" s="156" t="s">
        <v>69</v>
      </c>
      <c r="C79" s="178">
        <v>816835</v>
      </c>
      <c r="D79" s="178">
        <v>791721</v>
      </c>
      <c r="E79" s="178">
        <v>211451</v>
      </c>
      <c r="F79" s="178">
        <v>354204</v>
      </c>
      <c r="G79" s="178">
        <v>710225</v>
      </c>
      <c r="H79" s="178">
        <v>797848</v>
      </c>
      <c r="I79" s="179">
        <f>IFERROR(H79/G79-1,"-")</f>
        <v>0.12337357879545219</v>
      </c>
      <c r="J79" s="179">
        <f>IFERROR(H79/D79-1,"-")</f>
        <v>7.7388372924300786E-3</v>
      </c>
      <c r="K79" s="178">
        <f>H79-G79</f>
        <v>87623</v>
      </c>
      <c r="L79" s="178">
        <f>H79-D79</f>
        <v>6127</v>
      </c>
      <c r="M79" s="179">
        <f t="shared" ref="M79:M91" si="36">H79/H$9</f>
        <v>0.1537632831593081</v>
      </c>
    </row>
    <row r="80" spans="2:13" x14ac:dyDescent="0.25">
      <c r="B80" s="159" t="s">
        <v>98</v>
      </c>
      <c r="C80" s="160">
        <v>356304</v>
      </c>
      <c r="D80" s="160">
        <v>356283</v>
      </c>
      <c r="E80" s="160">
        <v>94044</v>
      </c>
      <c r="F80" s="160">
        <v>181693</v>
      </c>
      <c r="G80" s="160">
        <v>342343</v>
      </c>
      <c r="H80" s="160">
        <v>341923</v>
      </c>
      <c r="I80" s="162">
        <f>IFERROR(H80/G80-1,"-")</f>
        <v>-1.2268397484394011E-3</v>
      </c>
      <c r="J80" s="161">
        <f t="shared" ref="J80:J91" si="37">IFERROR(H80/D80-1,"-")</f>
        <v>-4.0305038410477056E-2</v>
      </c>
      <c r="K80" s="160">
        <f t="shared" ref="K80:K90" si="38">H80-G80</f>
        <v>-420</v>
      </c>
      <c r="L80" s="160">
        <f t="shared" ref="L80:L91" si="39">H80-D80</f>
        <v>-14360</v>
      </c>
      <c r="M80" s="161">
        <f t="shared" si="36"/>
        <v>6.5896264786876824E-2</v>
      </c>
    </row>
    <row r="81" spans="2:13" x14ac:dyDescent="0.25">
      <c r="B81" s="164" t="s">
        <v>104</v>
      </c>
      <c r="C81" s="165">
        <v>89648</v>
      </c>
      <c r="D81" s="165">
        <v>72064</v>
      </c>
      <c r="E81" s="165">
        <v>25393</v>
      </c>
      <c r="F81" s="165">
        <v>66989</v>
      </c>
      <c r="G81" s="165">
        <v>97391</v>
      </c>
      <c r="H81" s="165">
        <v>92103</v>
      </c>
      <c r="I81" s="167">
        <f>IFERROR(H81/G81-1,"-")</f>
        <v>-5.4296598248298134E-2</v>
      </c>
      <c r="J81" s="166">
        <f t="shared" si="37"/>
        <v>0.27807226909413862</v>
      </c>
      <c r="K81" s="165">
        <f t="shared" si="38"/>
        <v>-5288</v>
      </c>
      <c r="L81" s="165">
        <f t="shared" si="39"/>
        <v>20039</v>
      </c>
      <c r="M81" s="166">
        <f t="shared" si="36"/>
        <v>1.7750322954775539E-2</v>
      </c>
    </row>
    <row r="82" spans="2:13" x14ac:dyDescent="0.25">
      <c r="B82" s="164" t="s">
        <v>101</v>
      </c>
      <c r="C82" s="165">
        <v>266656</v>
      </c>
      <c r="D82" s="165">
        <v>284219</v>
      </c>
      <c r="E82" s="165">
        <v>68651</v>
      </c>
      <c r="F82" s="165">
        <v>114704</v>
      </c>
      <c r="G82" s="165">
        <v>244952</v>
      </c>
      <c r="H82" s="165">
        <v>249820</v>
      </c>
      <c r="I82" s="167">
        <f>IFERROR(H82/G82-1,"-")</f>
        <v>1.987328129592747E-2</v>
      </c>
      <c r="J82" s="166">
        <f t="shared" si="37"/>
        <v>-0.12102991003416375</v>
      </c>
      <c r="K82" s="165">
        <f t="shared" si="38"/>
        <v>4868</v>
      </c>
      <c r="L82" s="165">
        <f t="shared" si="39"/>
        <v>-34399</v>
      </c>
      <c r="M82" s="166">
        <f t="shared" si="36"/>
        <v>4.8145941832101288E-2</v>
      </c>
    </row>
    <row r="83" spans="2:13" x14ac:dyDescent="0.25">
      <c r="B83" s="159" t="s">
        <v>108</v>
      </c>
      <c r="C83" s="160">
        <v>460531</v>
      </c>
      <c r="D83" s="160">
        <v>435438</v>
      </c>
      <c r="E83" s="160">
        <v>117407</v>
      </c>
      <c r="F83" s="160">
        <v>172511</v>
      </c>
      <c r="G83" s="160">
        <v>367882</v>
      </c>
      <c r="H83" s="160">
        <v>455925</v>
      </c>
      <c r="I83" s="162">
        <f>IFERROR(H83/G83-1,"-")</f>
        <v>0.23932402237674033</v>
      </c>
      <c r="J83" s="161">
        <f t="shared" si="37"/>
        <v>4.7049178068978792E-2</v>
      </c>
      <c r="K83" s="160">
        <f t="shared" si="38"/>
        <v>88043</v>
      </c>
      <c r="L83" s="160">
        <f t="shared" si="39"/>
        <v>20487</v>
      </c>
      <c r="M83" s="161">
        <f t="shared" si="36"/>
        <v>8.7867018372431271E-2</v>
      </c>
    </row>
    <row r="84" spans="2:13" x14ac:dyDescent="0.25">
      <c r="B84" s="164" t="s">
        <v>111</v>
      </c>
      <c r="C84" s="165">
        <v>69266</v>
      </c>
      <c r="D84" s="165">
        <v>75049</v>
      </c>
      <c r="E84" s="165">
        <v>19977</v>
      </c>
      <c r="F84" s="165">
        <v>16695</v>
      </c>
      <c r="G84" s="165">
        <v>71554</v>
      </c>
      <c r="H84" s="165">
        <v>93860</v>
      </c>
      <c r="I84" s="167">
        <f t="shared" ref="I84:I91" si="40">IFERROR(H84/G84-1,"-")</f>
        <v>0.31173659054699954</v>
      </c>
      <c r="J84" s="166">
        <f t="shared" si="37"/>
        <v>0.25064957561060108</v>
      </c>
      <c r="K84" s="165">
        <f t="shared" si="38"/>
        <v>22306</v>
      </c>
      <c r="L84" s="165">
        <f t="shared" si="39"/>
        <v>18811</v>
      </c>
      <c r="M84" s="166">
        <f t="shared" si="36"/>
        <v>1.8088936435677796E-2</v>
      </c>
    </row>
    <row r="85" spans="2:13" x14ac:dyDescent="0.25">
      <c r="B85" s="164" t="s">
        <v>114</v>
      </c>
      <c r="C85" s="165">
        <v>194919</v>
      </c>
      <c r="D85" s="165">
        <v>159354</v>
      </c>
      <c r="E85" s="165">
        <v>38015</v>
      </c>
      <c r="F85" s="165">
        <v>53227</v>
      </c>
      <c r="G85" s="165">
        <v>113120</v>
      </c>
      <c r="H85" s="165">
        <v>127349</v>
      </c>
      <c r="I85" s="167">
        <f t="shared" si="40"/>
        <v>0.12578677510608194</v>
      </c>
      <c r="J85" s="166">
        <f t="shared" si="37"/>
        <v>-0.2008421501813572</v>
      </c>
      <c r="K85" s="165">
        <f t="shared" si="38"/>
        <v>14229</v>
      </c>
      <c r="L85" s="165">
        <f t="shared" si="39"/>
        <v>-32005</v>
      </c>
      <c r="M85" s="166">
        <f t="shared" si="36"/>
        <v>2.4543021160740801E-2</v>
      </c>
    </row>
    <row r="86" spans="2:13" x14ac:dyDescent="0.25">
      <c r="B86" s="164" t="s">
        <v>117</v>
      </c>
      <c r="C86" s="165">
        <v>22836</v>
      </c>
      <c r="D86" s="165">
        <v>25447</v>
      </c>
      <c r="E86" s="165">
        <v>8127</v>
      </c>
      <c r="F86" s="165">
        <v>19927</v>
      </c>
      <c r="G86" s="165">
        <v>30758</v>
      </c>
      <c r="H86" s="165">
        <v>42539</v>
      </c>
      <c r="I86" s="167">
        <f t="shared" si="40"/>
        <v>0.38302230314064634</v>
      </c>
      <c r="J86" s="166">
        <f t="shared" si="37"/>
        <v>0.67167053090737605</v>
      </c>
      <c r="K86" s="165">
        <f t="shared" si="38"/>
        <v>11781</v>
      </c>
      <c r="L86" s="165">
        <f t="shared" si="39"/>
        <v>17092</v>
      </c>
      <c r="M86" s="166">
        <f t="shared" si="36"/>
        <v>8.198223599374577E-3</v>
      </c>
    </row>
    <row r="87" spans="2:13" x14ac:dyDescent="0.25">
      <c r="B87" s="164" t="s">
        <v>124</v>
      </c>
      <c r="C87" s="165">
        <v>11686</v>
      </c>
      <c r="D87" s="165">
        <v>9296</v>
      </c>
      <c r="E87" s="165">
        <v>1893</v>
      </c>
      <c r="F87" s="165">
        <v>5996</v>
      </c>
      <c r="G87" s="165">
        <v>10713</v>
      </c>
      <c r="H87" s="165">
        <v>12911</v>
      </c>
      <c r="I87" s="167">
        <f t="shared" si="40"/>
        <v>0.20517128722113309</v>
      </c>
      <c r="J87" s="166">
        <f t="shared" si="37"/>
        <v>0.38887693631669529</v>
      </c>
      <c r="K87" s="165">
        <f t="shared" si="38"/>
        <v>2198</v>
      </c>
      <c r="L87" s="165">
        <f t="shared" si="39"/>
        <v>3615</v>
      </c>
      <c r="M87" s="166">
        <f t="shared" si="36"/>
        <v>2.4882405531753251E-3</v>
      </c>
    </row>
    <row r="88" spans="2:13" x14ac:dyDescent="0.25">
      <c r="B88" s="164" t="s">
        <v>120</v>
      </c>
      <c r="C88" s="165">
        <v>6503</v>
      </c>
      <c r="D88" s="165">
        <v>6249</v>
      </c>
      <c r="E88" s="165">
        <v>2041</v>
      </c>
      <c r="F88" s="165">
        <v>5201</v>
      </c>
      <c r="G88" s="165">
        <v>5872</v>
      </c>
      <c r="H88" s="165">
        <v>6968</v>
      </c>
      <c r="I88" s="167">
        <f t="shared" si="40"/>
        <v>0.18664850136239775</v>
      </c>
      <c r="J88" s="166">
        <f t="shared" si="37"/>
        <v>0.11505840934549538</v>
      </c>
      <c r="K88" s="165">
        <f t="shared" si="38"/>
        <v>1096</v>
      </c>
      <c r="L88" s="165">
        <f t="shared" si="39"/>
        <v>719</v>
      </c>
      <c r="M88" s="166">
        <f t="shared" si="36"/>
        <v>1.3428905719561357E-3</v>
      </c>
    </row>
    <row r="89" spans="2:13" x14ac:dyDescent="0.25">
      <c r="B89" s="164" t="s">
        <v>129</v>
      </c>
      <c r="C89" s="165">
        <v>7425</v>
      </c>
      <c r="D89" s="165">
        <v>8520</v>
      </c>
      <c r="E89" s="165">
        <v>3044</v>
      </c>
      <c r="F89" s="165">
        <v>2575</v>
      </c>
      <c r="G89" s="165">
        <v>7581</v>
      </c>
      <c r="H89" s="165">
        <v>8524</v>
      </c>
      <c r="I89" s="167">
        <f t="shared" si="40"/>
        <v>0.12438992217385558</v>
      </c>
      <c r="J89" s="166">
        <f t="shared" si="37"/>
        <v>4.6948356807519076E-4</v>
      </c>
      <c r="K89" s="165">
        <f t="shared" si="38"/>
        <v>943</v>
      </c>
      <c r="L89" s="165">
        <f t="shared" si="39"/>
        <v>4</v>
      </c>
      <c r="M89" s="166">
        <f t="shared" si="36"/>
        <v>1.642766824821197E-3</v>
      </c>
    </row>
    <row r="90" spans="2:13" x14ac:dyDescent="0.25">
      <c r="B90" s="164" t="s">
        <v>132</v>
      </c>
      <c r="C90" s="165">
        <v>13371</v>
      </c>
      <c r="D90" s="165">
        <v>13181</v>
      </c>
      <c r="E90" s="165">
        <v>4830</v>
      </c>
      <c r="F90" s="165">
        <v>2819</v>
      </c>
      <c r="G90" s="165">
        <v>7599</v>
      </c>
      <c r="H90" s="165">
        <v>9961</v>
      </c>
      <c r="I90" s="167">
        <f t="shared" si="40"/>
        <v>0.31083037241742328</v>
      </c>
      <c r="J90" s="166">
        <f t="shared" si="37"/>
        <v>-0.24429102496016997</v>
      </c>
      <c r="K90" s="165">
        <f t="shared" si="38"/>
        <v>2362</v>
      </c>
      <c r="L90" s="165">
        <f t="shared" si="39"/>
        <v>-3220</v>
      </c>
      <c r="M90" s="166">
        <f t="shared" si="36"/>
        <v>1.9197090969080175E-3</v>
      </c>
    </row>
    <row r="91" spans="2:13" x14ac:dyDescent="0.25">
      <c r="B91" s="170" t="s">
        <v>146</v>
      </c>
      <c r="C91" s="171">
        <f t="shared" ref="C91:H91" si="41">C83-SUM(C84:C90)</f>
        <v>134525</v>
      </c>
      <c r="D91" s="171">
        <f t="shared" si="41"/>
        <v>138342</v>
      </c>
      <c r="E91" s="171">
        <f t="shared" si="41"/>
        <v>39480</v>
      </c>
      <c r="F91" s="171">
        <f t="shared" si="41"/>
        <v>66071</v>
      </c>
      <c r="G91" s="171">
        <f t="shared" si="41"/>
        <v>120685</v>
      </c>
      <c r="H91" s="171">
        <f t="shared" si="41"/>
        <v>153813</v>
      </c>
      <c r="I91" s="173">
        <f t="shared" si="40"/>
        <v>0.27449973070389855</v>
      </c>
      <c r="J91" s="172">
        <f t="shared" si="37"/>
        <v>0.11183154790302297</v>
      </c>
      <c r="K91" s="171">
        <f>H91-G91</f>
        <v>33128</v>
      </c>
      <c r="L91" s="171">
        <f t="shared" si="39"/>
        <v>15471</v>
      </c>
      <c r="M91" s="172">
        <f t="shared" si="36"/>
        <v>2.9643230129777424E-2</v>
      </c>
    </row>
    <row r="92" spans="2:13" x14ac:dyDescent="0.25">
      <c r="B92" s="155" t="s">
        <v>52</v>
      </c>
      <c r="C92" s="153"/>
      <c r="D92" s="153"/>
      <c r="E92" s="153"/>
      <c r="F92" s="153"/>
      <c r="G92" s="153"/>
      <c r="H92" s="154"/>
      <c r="I92" s="154"/>
      <c r="J92" s="154"/>
      <c r="K92" s="154"/>
      <c r="L92" s="153"/>
      <c r="M92" s="153"/>
    </row>
    <row r="93" spans="2:13" x14ac:dyDescent="0.25">
      <c r="B93" s="156" t="s">
        <v>69</v>
      </c>
      <c r="C93" s="178">
        <v>53986</v>
      </c>
      <c r="D93" s="178">
        <v>55887</v>
      </c>
      <c r="E93" s="178">
        <v>22616</v>
      </c>
      <c r="F93" s="178">
        <v>33444</v>
      </c>
      <c r="G93" s="178">
        <v>51485</v>
      </c>
      <c r="H93" s="178">
        <v>58157</v>
      </c>
      <c r="I93" s="179">
        <f>IFERROR(H93/G93-1,"-")</f>
        <v>0.12959114305137409</v>
      </c>
      <c r="J93" s="179">
        <f>IFERROR(H93/D93-1,"-")</f>
        <v>4.0617674951240801E-2</v>
      </c>
      <c r="K93" s="178">
        <f>H93-G93</f>
        <v>6672</v>
      </c>
      <c r="L93" s="178">
        <f>H93-D93</f>
        <v>2270</v>
      </c>
      <c r="M93" s="179">
        <f t="shared" ref="M93:M105" si="42">H93/H$9</f>
        <v>1.1208164034622988E-2</v>
      </c>
    </row>
    <row r="94" spans="2:13" x14ac:dyDescent="0.25">
      <c r="B94" s="159" t="s">
        <v>98</v>
      </c>
      <c r="C94" s="160">
        <v>34282</v>
      </c>
      <c r="D94" s="160">
        <v>37119</v>
      </c>
      <c r="E94" s="160">
        <v>14777</v>
      </c>
      <c r="F94" s="160">
        <v>21732</v>
      </c>
      <c r="G94" s="160">
        <v>33809</v>
      </c>
      <c r="H94" s="160">
        <v>37722</v>
      </c>
      <c r="I94" s="162">
        <f>IFERROR(H94/G94-1,"-")</f>
        <v>0.11573841284864983</v>
      </c>
      <c r="J94" s="161">
        <f t="shared" ref="J94:J105" si="43">IFERROR(H94/D94-1,"-")</f>
        <v>1.6245049705002845E-2</v>
      </c>
      <c r="K94" s="160">
        <f t="shared" ref="K94:K104" si="44">H94-G94</f>
        <v>3913</v>
      </c>
      <c r="L94" s="160">
        <f t="shared" ref="L94:L105" si="45">H94-D94</f>
        <v>603</v>
      </c>
      <c r="M94" s="161">
        <f t="shared" si="42"/>
        <v>7.2698791841747049E-3</v>
      </c>
    </row>
    <row r="95" spans="2:13" x14ac:dyDescent="0.25">
      <c r="B95" s="164" t="s">
        <v>104</v>
      </c>
      <c r="C95" s="165">
        <v>16764</v>
      </c>
      <c r="D95" s="165">
        <v>19153</v>
      </c>
      <c r="E95" s="165">
        <v>8025</v>
      </c>
      <c r="F95" s="165">
        <v>11001</v>
      </c>
      <c r="G95" s="165">
        <v>16289</v>
      </c>
      <c r="H95" s="165">
        <v>12024</v>
      </c>
      <c r="I95" s="167">
        <f>IFERROR(H95/G95-1,"-")</f>
        <v>-0.261833138928111</v>
      </c>
      <c r="J95" s="166">
        <f t="shared" si="43"/>
        <v>-0.37221323030334674</v>
      </c>
      <c r="K95" s="165">
        <f t="shared" si="44"/>
        <v>-4265</v>
      </c>
      <c r="L95" s="165">
        <f t="shared" si="45"/>
        <v>-7129</v>
      </c>
      <c r="M95" s="166">
        <f t="shared" si="42"/>
        <v>2.3172956712400367E-3</v>
      </c>
    </row>
    <row r="96" spans="2:13" x14ac:dyDescent="0.25">
      <c r="B96" s="164" t="s">
        <v>101</v>
      </c>
      <c r="C96" s="165">
        <v>17518</v>
      </c>
      <c r="D96" s="165">
        <v>17966</v>
      </c>
      <c r="E96" s="165">
        <v>6752</v>
      </c>
      <c r="F96" s="165">
        <v>10731</v>
      </c>
      <c r="G96" s="165">
        <v>17520</v>
      </c>
      <c r="H96" s="165">
        <v>25698</v>
      </c>
      <c r="I96" s="167">
        <f>IFERROR(H96/G96-1,"-")</f>
        <v>0.46678082191780823</v>
      </c>
      <c r="J96" s="166">
        <f t="shared" si="43"/>
        <v>0.43036847378381382</v>
      </c>
      <c r="K96" s="165">
        <f t="shared" si="44"/>
        <v>8178</v>
      </c>
      <c r="L96" s="165">
        <f t="shared" si="45"/>
        <v>7732</v>
      </c>
      <c r="M96" s="166">
        <f t="shared" si="42"/>
        <v>4.9525835129346687E-3</v>
      </c>
    </row>
    <row r="97" spans="2:13" x14ac:dyDescent="0.25">
      <c r="B97" s="159" t="s">
        <v>108</v>
      </c>
      <c r="C97" s="160">
        <v>19704</v>
      </c>
      <c r="D97" s="160">
        <v>18768</v>
      </c>
      <c r="E97" s="160">
        <v>7839</v>
      </c>
      <c r="F97" s="160">
        <v>11712</v>
      </c>
      <c r="G97" s="160">
        <v>17676</v>
      </c>
      <c r="H97" s="160">
        <v>20435</v>
      </c>
      <c r="I97" s="162">
        <f>IFERROR(H97/G97-1,"-")</f>
        <v>0.15608735007920349</v>
      </c>
      <c r="J97" s="161">
        <f t="shared" si="43"/>
        <v>8.882139812446721E-2</v>
      </c>
      <c r="K97" s="160">
        <f t="shared" si="44"/>
        <v>2759</v>
      </c>
      <c r="L97" s="160">
        <f t="shared" si="45"/>
        <v>1667</v>
      </c>
      <c r="M97" s="161">
        <f t="shared" si="42"/>
        <v>3.9382848504482823E-3</v>
      </c>
    </row>
    <row r="98" spans="2:13" x14ac:dyDescent="0.25">
      <c r="B98" s="164" t="s">
        <v>111</v>
      </c>
      <c r="C98" s="165">
        <v>2265</v>
      </c>
      <c r="D98" s="165">
        <v>2421</v>
      </c>
      <c r="E98" s="165">
        <v>1262</v>
      </c>
      <c r="F98" s="165">
        <v>921</v>
      </c>
      <c r="G98" s="165">
        <v>2403</v>
      </c>
      <c r="H98" s="165">
        <v>2795</v>
      </c>
      <c r="I98" s="167">
        <f t="shared" ref="I98:I105" si="46">IFERROR(H98/G98-1,"-")</f>
        <v>0.16312942155638788</v>
      </c>
      <c r="J98" s="166">
        <f t="shared" si="43"/>
        <v>0.15448161916563397</v>
      </c>
      <c r="K98" s="165">
        <f t="shared" si="44"/>
        <v>392</v>
      </c>
      <c r="L98" s="165">
        <f t="shared" si="45"/>
        <v>374</v>
      </c>
      <c r="M98" s="166">
        <f t="shared" si="42"/>
        <v>5.386594644973305E-4</v>
      </c>
    </row>
    <row r="99" spans="2:13" x14ac:dyDescent="0.25">
      <c r="B99" s="164" t="s">
        <v>114</v>
      </c>
      <c r="C99" s="165">
        <v>4527</v>
      </c>
      <c r="D99" s="165">
        <v>3905</v>
      </c>
      <c r="E99" s="165">
        <v>1429</v>
      </c>
      <c r="F99" s="165">
        <v>2395</v>
      </c>
      <c r="G99" s="165">
        <v>3482</v>
      </c>
      <c r="H99" s="165">
        <v>3814</v>
      </c>
      <c r="I99" s="167">
        <f t="shared" si="46"/>
        <v>9.5347501435956383E-2</v>
      </c>
      <c r="J99" s="166">
        <f t="shared" si="43"/>
        <v>-2.3303457106274017E-2</v>
      </c>
      <c r="K99" s="165">
        <f t="shared" si="44"/>
        <v>332</v>
      </c>
      <c r="L99" s="165">
        <f t="shared" si="45"/>
        <v>-91</v>
      </c>
      <c r="M99" s="166">
        <f t="shared" si="42"/>
        <v>7.3504372006898697E-4</v>
      </c>
    </row>
    <row r="100" spans="2:13" x14ac:dyDescent="0.25">
      <c r="B100" s="164" t="s">
        <v>117</v>
      </c>
      <c r="C100" s="165">
        <v>4157</v>
      </c>
      <c r="D100" s="165">
        <v>3854</v>
      </c>
      <c r="E100" s="165">
        <v>1899</v>
      </c>
      <c r="F100" s="165">
        <v>3541</v>
      </c>
      <c r="G100" s="165">
        <v>3412</v>
      </c>
      <c r="H100" s="165">
        <v>3885</v>
      </c>
      <c r="I100" s="167">
        <f t="shared" si="46"/>
        <v>0.13862837045720977</v>
      </c>
      <c r="J100" s="166">
        <f t="shared" si="43"/>
        <v>8.0435910742087113E-3</v>
      </c>
      <c r="K100" s="165">
        <f t="shared" si="44"/>
        <v>473</v>
      </c>
      <c r="L100" s="165">
        <f t="shared" si="45"/>
        <v>31</v>
      </c>
      <c r="M100" s="166">
        <f t="shared" si="42"/>
        <v>7.4872701952491199E-4</v>
      </c>
    </row>
    <row r="101" spans="2:13" x14ac:dyDescent="0.25">
      <c r="B101" s="164" t="s">
        <v>124</v>
      </c>
      <c r="C101" s="165">
        <v>535</v>
      </c>
      <c r="D101" s="165">
        <v>699</v>
      </c>
      <c r="E101" s="165">
        <v>316</v>
      </c>
      <c r="F101" s="165">
        <v>432</v>
      </c>
      <c r="G101" s="165">
        <v>1172</v>
      </c>
      <c r="H101" s="165">
        <v>938</v>
      </c>
      <c r="I101" s="167">
        <f t="shared" si="46"/>
        <v>-0.19965870307167233</v>
      </c>
      <c r="J101" s="166">
        <f t="shared" si="43"/>
        <v>0.3419170243204579</v>
      </c>
      <c r="K101" s="165">
        <f t="shared" si="44"/>
        <v>-234</v>
      </c>
      <c r="L101" s="165">
        <f t="shared" si="45"/>
        <v>239</v>
      </c>
      <c r="M101" s="166">
        <f t="shared" si="42"/>
        <v>1.8077373084024901E-4</v>
      </c>
    </row>
    <row r="102" spans="2:13" x14ac:dyDescent="0.25">
      <c r="B102" s="164" t="s">
        <v>120</v>
      </c>
      <c r="C102" s="165">
        <v>534</v>
      </c>
      <c r="D102" s="165">
        <v>519</v>
      </c>
      <c r="E102" s="165">
        <v>327</v>
      </c>
      <c r="F102" s="165">
        <v>507</v>
      </c>
      <c r="G102" s="165">
        <v>682</v>
      </c>
      <c r="H102" s="165">
        <v>650</v>
      </c>
      <c r="I102" s="167">
        <f t="shared" si="46"/>
        <v>-4.692082111436946E-2</v>
      </c>
      <c r="J102" s="166">
        <f t="shared" si="43"/>
        <v>0.25240847784200393</v>
      </c>
      <c r="K102" s="165">
        <f t="shared" si="44"/>
        <v>-32</v>
      </c>
      <c r="L102" s="165">
        <f t="shared" si="45"/>
        <v>131</v>
      </c>
      <c r="M102" s="166">
        <f t="shared" si="42"/>
        <v>1.2526964290635593E-4</v>
      </c>
    </row>
    <row r="103" spans="2:13" x14ac:dyDescent="0.25">
      <c r="B103" s="164" t="s">
        <v>129</v>
      </c>
      <c r="C103" s="165">
        <v>176</v>
      </c>
      <c r="D103" s="165">
        <v>155</v>
      </c>
      <c r="E103" s="165">
        <v>120</v>
      </c>
      <c r="F103" s="165">
        <v>105</v>
      </c>
      <c r="G103" s="165">
        <v>270</v>
      </c>
      <c r="H103" s="165">
        <v>153</v>
      </c>
      <c r="I103" s="167">
        <f t="shared" si="46"/>
        <v>-0.43333333333333335</v>
      </c>
      <c r="J103" s="166">
        <f t="shared" si="43"/>
        <v>-1.2903225806451646E-2</v>
      </c>
      <c r="K103" s="165">
        <f t="shared" si="44"/>
        <v>-117</v>
      </c>
      <c r="L103" s="165">
        <f t="shared" si="45"/>
        <v>-2</v>
      </c>
      <c r="M103" s="166">
        <f t="shared" si="42"/>
        <v>2.9486546714880705E-5</v>
      </c>
    </row>
    <row r="104" spans="2:13" x14ac:dyDescent="0.25">
      <c r="B104" s="164" t="s">
        <v>132</v>
      </c>
      <c r="C104" s="165">
        <v>383</v>
      </c>
      <c r="D104" s="165">
        <v>271</v>
      </c>
      <c r="E104" s="165">
        <v>87</v>
      </c>
      <c r="F104" s="165">
        <v>96</v>
      </c>
      <c r="G104" s="165">
        <v>168</v>
      </c>
      <c r="H104" s="165">
        <v>270</v>
      </c>
      <c r="I104" s="167">
        <f t="shared" si="46"/>
        <v>0.60714285714285721</v>
      </c>
      <c r="J104" s="166">
        <f t="shared" si="43"/>
        <v>-3.6900369003689537E-3</v>
      </c>
      <c r="K104" s="165">
        <f t="shared" si="44"/>
        <v>102</v>
      </c>
      <c r="L104" s="165">
        <f t="shared" si="45"/>
        <v>-1</v>
      </c>
      <c r="M104" s="166">
        <f t="shared" si="42"/>
        <v>5.2035082438024769E-5</v>
      </c>
    </row>
    <row r="105" spans="2:13" x14ac:dyDescent="0.25">
      <c r="B105" s="170" t="s">
        <v>146</v>
      </c>
      <c r="C105" s="171">
        <f t="shared" ref="C105:H105" si="47">C97-SUM(C98:C104)</f>
        <v>7127</v>
      </c>
      <c r="D105" s="171">
        <f t="shared" si="47"/>
        <v>6944</v>
      </c>
      <c r="E105" s="171">
        <f t="shared" si="47"/>
        <v>2399</v>
      </c>
      <c r="F105" s="171">
        <f t="shared" si="47"/>
        <v>3715</v>
      </c>
      <c r="G105" s="171">
        <f t="shared" si="47"/>
        <v>6087</v>
      </c>
      <c r="H105" s="171">
        <f t="shared" si="47"/>
        <v>7930</v>
      </c>
      <c r="I105" s="173">
        <f t="shared" si="46"/>
        <v>0.30277640873993761</v>
      </c>
      <c r="J105" s="172">
        <f t="shared" si="43"/>
        <v>0.14199308755760365</v>
      </c>
      <c r="K105" s="171">
        <f>H105-G105</f>
        <v>1843</v>
      </c>
      <c r="L105" s="171">
        <f t="shared" si="45"/>
        <v>986</v>
      </c>
      <c r="M105" s="172">
        <f t="shared" si="42"/>
        <v>1.5282896434575424E-3</v>
      </c>
    </row>
    <row r="106" spans="2:13" x14ac:dyDescent="0.25">
      <c r="B106" s="155" t="s">
        <v>53</v>
      </c>
      <c r="C106" s="153"/>
      <c r="D106" s="153"/>
      <c r="E106" s="153"/>
      <c r="F106" s="153"/>
      <c r="G106" s="153"/>
      <c r="H106" s="154"/>
      <c r="I106" s="154"/>
      <c r="J106" s="154"/>
      <c r="K106" s="154"/>
      <c r="L106" s="153"/>
      <c r="M106" s="153"/>
    </row>
    <row r="107" spans="2:13" x14ac:dyDescent="0.25">
      <c r="B107" s="156" t="s">
        <v>69</v>
      </c>
      <c r="C107" s="178">
        <v>146797</v>
      </c>
      <c r="D107" s="178">
        <v>142901</v>
      </c>
      <c r="E107" s="178">
        <v>76081</v>
      </c>
      <c r="F107" s="178">
        <v>107459</v>
      </c>
      <c r="G107" s="178">
        <v>198873</v>
      </c>
      <c r="H107" s="178">
        <v>252588</v>
      </c>
      <c r="I107" s="179">
        <f>IFERROR(H107/G107-1,"-")</f>
        <v>0.27009699657570407</v>
      </c>
      <c r="J107" s="179">
        <f>IFERROR(H107/D107-1,"-")</f>
        <v>0.76757335498002122</v>
      </c>
      <c r="K107" s="178">
        <f>H107-G107</f>
        <v>53715</v>
      </c>
      <c r="L107" s="178">
        <f>H107-D107</f>
        <v>109687</v>
      </c>
      <c r="M107" s="179">
        <f t="shared" ref="M107:M119" si="48">H107/H$9</f>
        <v>4.8679397788354818E-2</v>
      </c>
    </row>
    <row r="108" spans="2:13" x14ac:dyDescent="0.25">
      <c r="B108" s="159" t="s">
        <v>98</v>
      </c>
      <c r="C108" s="160">
        <v>30125</v>
      </c>
      <c r="D108" s="160">
        <v>31009</v>
      </c>
      <c r="E108" s="160">
        <v>30342</v>
      </c>
      <c r="F108" s="160">
        <v>44398</v>
      </c>
      <c r="G108" s="160">
        <v>48630</v>
      </c>
      <c r="H108" s="160">
        <v>55684</v>
      </c>
      <c r="I108" s="162">
        <f>IFERROR(H108/G108-1,"-")</f>
        <v>0.14505449311124829</v>
      </c>
      <c r="J108" s="161">
        <f t="shared" ref="J108:J119" si="49">IFERROR(H108/D108-1,"-")</f>
        <v>0.79573672159695574</v>
      </c>
      <c r="K108" s="160">
        <f t="shared" ref="K108:K118" si="50">H108-G108</f>
        <v>7054</v>
      </c>
      <c r="L108" s="160">
        <f t="shared" ref="L108:L119" si="51">H108-D108</f>
        <v>24675</v>
      </c>
      <c r="M108" s="161">
        <f t="shared" si="48"/>
        <v>1.073156122399619E-2</v>
      </c>
    </row>
    <row r="109" spans="2:13" x14ac:dyDescent="0.25">
      <c r="B109" s="164" t="s">
        <v>104</v>
      </c>
      <c r="C109" s="165">
        <v>13639</v>
      </c>
      <c r="D109" s="165">
        <v>11886</v>
      </c>
      <c r="E109" s="165">
        <v>4832</v>
      </c>
      <c r="F109" s="165">
        <v>24120</v>
      </c>
      <c r="G109" s="165">
        <v>16359</v>
      </c>
      <c r="H109" s="165">
        <v>19520</v>
      </c>
      <c r="I109" s="167">
        <f>IFERROR(H109/G109-1,"-")</f>
        <v>0.19322696986368371</v>
      </c>
      <c r="J109" s="166">
        <f t="shared" si="49"/>
        <v>0.64226821470637718</v>
      </c>
      <c r="K109" s="165">
        <f t="shared" si="50"/>
        <v>3161</v>
      </c>
      <c r="L109" s="165">
        <f t="shared" si="51"/>
        <v>7634</v>
      </c>
      <c r="M109" s="166">
        <f t="shared" si="48"/>
        <v>3.7619437377416427E-3</v>
      </c>
    </row>
    <row r="110" spans="2:13" x14ac:dyDescent="0.25">
      <c r="B110" s="164" t="s">
        <v>101</v>
      </c>
      <c r="C110" s="165">
        <v>16486</v>
      </c>
      <c r="D110" s="165">
        <v>19123</v>
      </c>
      <c r="E110" s="165">
        <v>25510</v>
      </c>
      <c r="F110" s="165">
        <v>20278</v>
      </c>
      <c r="G110" s="165">
        <v>32271</v>
      </c>
      <c r="H110" s="165">
        <v>36164</v>
      </c>
      <c r="I110" s="167">
        <f>IFERROR(H110/G110-1,"-")</f>
        <v>0.12063462551516846</v>
      </c>
      <c r="J110" s="166">
        <f t="shared" si="49"/>
        <v>0.89112586937196037</v>
      </c>
      <c r="K110" s="165">
        <f t="shared" si="50"/>
        <v>3893</v>
      </c>
      <c r="L110" s="165">
        <f t="shared" si="51"/>
        <v>17041</v>
      </c>
      <c r="M110" s="166">
        <f t="shared" si="48"/>
        <v>6.9696174862545479E-3</v>
      </c>
    </row>
    <row r="111" spans="2:13" x14ac:dyDescent="0.25">
      <c r="B111" s="159" t="s">
        <v>108</v>
      </c>
      <c r="C111" s="160">
        <v>116672</v>
      </c>
      <c r="D111" s="160">
        <v>111892</v>
      </c>
      <c r="E111" s="160">
        <v>45739</v>
      </c>
      <c r="F111" s="160">
        <v>63061</v>
      </c>
      <c r="G111" s="160">
        <v>150243</v>
      </c>
      <c r="H111" s="160">
        <v>196904</v>
      </c>
      <c r="I111" s="162">
        <f>IFERROR(H111/G111-1,"-")</f>
        <v>0.31057020959379145</v>
      </c>
      <c r="J111" s="161">
        <f t="shared" si="49"/>
        <v>0.75976834804990534</v>
      </c>
      <c r="K111" s="160">
        <f t="shared" si="50"/>
        <v>46661</v>
      </c>
      <c r="L111" s="160">
        <f t="shared" si="51"/>
        <v>85012</v>
      </c>
      <c r="M111" s="161">
        <f t="shared" si="48"/>
        <v>3.7947836564358628E-2</v>
      </c>
    </row>
    <row r="112" spans="2:13" x14ac:dyDescent="0.25">
      <c r="B112" s="164" t="s">
        <v>111</v>
      </c>
      <c r="C112" s="165">
        <v>63356</v>
      </c>
      <c r="D112" s="165">
        <v>61414</v>
      </c>
      <c r="E112" s="165">
        <v>25534</v>
      </c>
      <c r="F112" s="165">
        <v>26812</v>
      </c>
      <c r="G112" s="165">
        <v>90804</v>
      </c>
      <c r="H112" s="165">
        <v>128108</v>
      </c>
      <c r="I112" s="167">
        <f t="shared" ref="I112:I119" si="52">IFERROR(H112/G112-1,"-")</f>
        <v>0.41081890665609455</v>
      </c>
      <c r="J112" s="166">
        <f t="shared" si="49"/>
        <v>1.0859738821767024</v>
      </c>
      <c r="K112" s="165">
        <f t="shared" si="50"/>
        <v>37304</v>
      </c>
      <c r="L112" s="165">
        <f t="shared" si="51"/>
        <v>66694</v>
      </c>
      <c r="M112" s="166">
        <f t="shared" si="48"/>
        <v>2.4689297559149916E-2</v>
      </c>
    </row>
    <row r="113" spans="2:13" x14ac:dyDescent="0.25">
      <c r="B113" s="164" t="s">
        <v>114</v>
      </c>
      <c r="C113" s="165">
        <v>12662</v>
      </c>
      <c r="D113" s="165">
        <v>9783</v>
      </c>
      <c r="E113" s="165">
        <v>3175</v>
      </c>
      <c r="F113" s="165">
        <v>7197</v>
      </c>
      <c r="G113" s="165">
        <v>6944</v>
      </c>
      <c r="H113" s="165">
        <v>8880</v>
      </c>
      <c r="I113" s="167">
        <f t="shared" si="52"/>
        <v>0.27880184331797242</v>
      </c>
      <c r="J113" s="166">
        <f t="shared" si="49"/>
        <v>-9.2302974547684769E-2</v>
      </c>
      <c r="K113" s="165">
        <f t="shared" si="50"/>
        <v>1936</v>
      </c>
      <c r="L113" s="165">
        <f t="shared" si="51"/>
        <v>-903</v>
      </c>
      <c r="M113" s="166">
        <f t="shared" si="48"/>
        <v>1.7113760446283704E-3</v>
      </c>
    </row>
    <row r="114" spans="2:13" x14ac:dyDescent="0.25">
      <c r="B114" s="164" t="s">
        <v>117</v>
      </c>
      <c r="C114" s="165">
        <v>13476</v>
      </c>
      <c r="D114" s="165">
        <v>11371</v>
      </c>
      <c r="E114" s="165">
        <v>2482</v>
      </c>
      <c r="F114" s="165">
        <v>6746</v>
      </c>
      <c r="G114" s="165">
        <v>9830</v>
      </c>
      <c r="H114" s="165">
        <v>13414</v>
      </c>
      <c r="I114" s="167">
        <f t="shared" si="52"/>
        <v>0.36459816887080376</v>
      </c>
      <c r="J114" s="166">
        <f t="shared" si="49"/>
        <v>0.17966757541113365</v>
      </c>
      <c r="K114" s="165">
        <f t="shared" si="50"/>
        <v>3584</v>
      </c>
      <c r="L114" s="165">
        <f t="shared" si="51"/>
        <v>2043</v>
      </c>
      <c r="M114" s="166">
        <f t="shared" si="48"/>
        <v>2.5851799845320899E-3</v>
      </c>
    </row>
    <row r="115" spans="2:13" x14ac:dyDescent="0.25">
      <c r="B115" s="164" t="s">
        <v>124</v>
      </c>
      <c r="C115" s="165">
        <v>2503</v>
      </c>
      <c r="D115" s="165">
        <v>2496</v>
      </c>
      <c r="E115" s="165">
        <v>1262</v>
      </c>
      <c r="F115" s="165">
        <v>3663</v>
      </c>
      <c r="G115" s="165">
        <v>6290</v>
      </c>
      <c r="H115" s="165">
        <v>6514</v>
      </c>
      <c r="I115" s="167">
        <f t="shared" si="52"/>
        <v>3.5612082670906098E-2</v>
      </c>
      <c r="J115" s="166">
        <f t="shared" si="49"/>
        <v>1.609775641025641</v>
      </c>
      <c r="K115" s="165">
        <f t="shared" si="50"/>
        <v>224</v>
      </c>
      <c r="L115" s="165">
        <f t="shared" si="51"/>
        <v>4018</v>
      </c>
      <c r="M115" s="166">
        <f t="shared" si="48"/>
        <v>1.2553945444492346E-3</v>
      </c>
    </row>
    <row r="116" spans="2:13" x14ac:dyDescent="0.25">
      <c r="B116" s="164" t="s">
        <v>120</v>
      </c>
      <c r="C116" s="165">
        <v>3813</v>
      </c>
      <c r="D116" s="165">
        <v>3749</v>
      </c>
      <c r="E116" s="165">
        <v>2813</v>
      </c>
      <c r="F116" s="165">
        <v>4368</v>
      </c>
      <c r="G116" s="165">
        <v>4750</v>
      </c>
      <c r="H116" s="165">
        <v>5340</v>
      </c>
      <c r="I116" s="167">
        <f t="shared" si="52"/>
        <v>0.12421052631578955</v>
      </c>
      <c r="J116" s="166">
        <f t="shared" si="49"/>
        <v>0.42437983462256601</v>
      </c>
      <c r="K116" s="165">
        <f t="shared" si="50"/>
        <v>590</v>
      </c>
      <c r="L116" s="165">
        <f t="shared" si="51"/>
        <v>1591</v>
      </c>
      <c r="M116" s="166">
        <f t="shared" si="48"/>
        <v>1.0291382971076011E-3</v>
      </c>
    </row>
    <row r="117" spans="2:13" x14ac:dyDescent="0.25">
      <c r="B117" s="164" t="s">
        <v>129</v>
      </c>
      <c r="C117" s="165">
        <v>742</v>
      </c>
      <c r="D117" s="165">
        <v>826</v>
      </c>
      <c r="E117" s="165">
        <v>406</v>
      </c>
      <c r="F117" s="165">
        <v>369</v>
      </c>
      <c r="G117" s="165">
        <v>1261</v>
      </c>
      <c r="H117" s="165">
        <v>1457</v>
      </c>
      <c r="I117" s="167">
        <f t="shared" si="52"/>
        <v>0.15543219666930996</v>
      </c>
      <c r="J117" s="166">
        <f t="shared" si="49"/>
        <v>0.76392251815980639</v>
      </c>
      <c r="K117" s="165">
        <f t="shared" si="50"/>
        <v>196</v>
      </c>
      <c r="L117" s="165">
        <f t="shared" si="51"/>
        <v>631</v>
      </c>
      <c r="M117" s="166">
        <f t="shared" si="48"/>
        <v>2.8079672263778553E-4</v>
      </c>
    </row>
    <row r="118" spans="2:13" x14ac:dyDescent="0.25">
      <c r="B118" s="164" t="s">
        <v>132</v>
      </c>
      <c r="C118" s="165">
        <v>1872</v>
      </c>
      <c r="D118" s="165">
        <v>1664</v>
      </c>
      <c r="E118" s="165">
        <v>932</v>
      </c>
      <c r="F118" s="165">
        <v>521</v>
      </c>
      <c r="G118" s="165">
        <v>980</v>
      </c>
      <c r="H118" s="165">
        <v>944</v>
      </c>
      <c r="I118" s="167">
        <f t="shared" si="52"/>
        <v>-3.6734693877551017E-2</v>
      </c>
      <c r="J118" s="166">
        <f t="shared" si="49"/>
        <v>-0.43269230769230771</v>
      </c>
      <c r="K118" s="165">
        <f t="shared" si="50"/>
        <v>-36</v>
      </c>
      <c r="L118" s="165">
        <f t="shared" si="51"/>
        <v>-720</v>
      </c>
      <c r="M118" s="166">
        <f t="shared" si="48"/>
        <v>1.8193006600553845E-4</v>
      </c>
    </row>
    <row r="119" spans="2:13" x14ac:dyDescent="0.25">
      <c r="B119" s="170" t="s">
        <v>146</v>
      </c>
      <c r="C119" s="171">
        <f t="shared" ref="C119:H119" si="53">C111-SUM(C112:C118)</f>
        <v>18248</v>
      </c>
      <c r="D119" s="171">
        <f t="shared" si="53"/>
        <v>20589</v>
      </c>
      <c r="E119" s="171">
        <f t="shared" si="53"/>
        <v>9135</v>
      </c>
      <c r="F119" s="171">
        <f t="shared" si="53"/>
        <v>13385</v>
      </c>
      <c r="G119" s="171">
        <f t="shared" si="53"/>
        <v>29384</v>
      </c>
      <c r="H119" s="171">
        <f t="shared" si="53"/>
        <v>32247</v>
      </c>
      <c r="I119" s="173">
        <f t="shared" si="52"/>
        <v>9.7433977674925121E-2</v>
      </c>
      <c r="J119" s="172">
        <f t="shared" si="49"/>
        <v>0.56622468308319984</v>
      </c>
      <c r="K119" s="171">
        <f>H119-G119</f>
        <v>2863</v>
      </c>
      <c r="L119" s="171">
        <f t="shared" si="51"/>
        <v>11658</v>
      </c>
      <c r="M119" s="172">
        <f t="shared" si="48"/>
        <v>6.2147233458480916E-3</v>
      </c>
    </row>
    <row r="120" spans="2:13" x14ac:dyDescent="0.25">
      <c r="B120" s="155" t="s">
        <v>54</v>
      </c>
      <c r="C120" s="153"/>
      <c r="D120" s="153"/>
      <c r="E120" s="153"/>
      <c r="F120" s="153"/>
      <c r="G120" s="153"/>
      <c r="H120" s="154"/>
      <c r="I120" s="154"/>
      <c r="J120" s="154"/>
      <c r="K120" s="154"/>
      <c r="L120" s="153"/>
      <c r="M120" s="153"/>
    </row>
    <row r="121" spans="2:13" x14ac:dyDescent="0.25">
      <c r="B121" s="156" t="s">
        <v>69</v>
      </c>
      <c r="C121" s="178">
        <v>232309</v>
      </c>
      <c r="D121" s="178">
        <v>220415</v>
      </c>
      <c r="E121" s="178">
        <v>91416</v>
      </c>
      <c r="F121" s="178">
        <v>164258</v>
      </c>
      <c r="G121" s="178">
        <v>229131</v>
      </c>
      <c r="H121" s="178">
        <v>239109</v>
      </c>
      <c r="I121" s="179">
        <f>IFERROR(H121/G121-1,"-")</f>
        <v>4.3547141155059865E-2</v>
      </c>
      <c r="J121" s="179">
        <f>IFERROR(H121/D121-1,"-")</f>
        <v>8.4812739604836374E-2</v>
      </c>
      <c r="K121" s="178">
        <f>H121-G121</f>
        <v>9978</v>
      </c>
      <c r="L121" s="178">
        <f>H121-D121</f>
        <v>18694</v>
      </c>
      <c r="M121" s="179">
        <f t="shared" ref="M121:M133" si="54">H121/H$9</f>
        <v>4.6081690839532091E-2</v>
      </c>
    </row>
    <row r="122" spans="2:13" x14ac:dyDescent="0.25">
      <c r="B122" s="159" t="s">
        <v>98</v>
      </c>
      <c r="C122" s="160">
        <v>135043</v>
      </c>
      <c r="D122" s="160">
        <v>120142</v>
      </c>
      <c r="E122" s="160">
        <v>52879</v>
      </c>
      <c r="F122" s="160">
        <v>104557</v>
      </c>
      <c r="G122" s="160">
        <v>134886</v>
      </c>
      <c r="H122" s="160">
        <v>146430</v>
      </c>
      <c r="I122" s="162">
        <f>IFERROR(H122/G122-1,"-")</f>
        <v>8.5583381522174262E-2</v>
      </c>
      <c r="J122" s="161">
        <f t="shared" ref="J122:J133" si="55">IFERROR(H122/D122-1,"-")</f>
        <v>0.21880774416939963</v>
      </c>
      <c r="K122" s="160">
        <f t="shared" ref="K122:K132" si="56">H122-G122</f>
        <v>11544</v>
      </c>
      <c r="L122" s="160">
        <f t="shared" ref="L122:L133" si="57">H122-D122</f>
        <v>26288</v>
      </c>
      <c r="M122" s="161">
        <f t="shared" si="54"/>
        <v>2.8220359708888768E-2</v>
      </c>
    </row>
    <row r="123" spans="2:13" x14ac:dyDescent="0.25">
      <c r="B123" s="164" t="s">
        <v>104</v>
      </c>
      <c r="C123" s="165">
        <v>75241</v>
      </c>
      <c r="D123" s="165">
        <v>61076</v>
      </c>
      <c r="E123" s="165">
        <v>24076</v>
      </c>
      <c r="F123" s="165">
        <v>53247</v>
      </c>
      <c r="G123" s="165">
        <v>69865</v>
      </c>
      <c r="H123" s="165">
        <v>66121</v>
      </c>
      <c r="I123" s="167">
        <f>IFERROR(H123/G123-1,"-")</f>
        <v>-5.3589064624633198E-2</v>
      </c>
      <c r="J123" s="166">
        <f t="shared" si="55"/>
        <v>8.2602004060514878E-2</v>
      </c>
      <c r="K123" s="165">
        <f t="shared" si="56"/>
        <v>-3744</v>
      </c>
      <c r="L123" s="165">
        <f t="shared" si="57"/>
        <v>5045</v>
      </c>
      <c r="M123" s="166">
        <f t="shared" si="54"/>
        <v>1.274300624401717E-2</v>
      </c>
    </row>
    <row r="124" spans="2:13" x14ac:dyDescent="0.25">
      <c r="B124" s="164" t="s">
        <v>101</v>
      </c>
      <c r="C124" s="165">
        <v>59802</v>
      </c>
      <c r="D124" s="165">
        <v>59066</v>
      </c>
      <c r="E124" s="165">
        <v>28803</v>
      </c>
      <c r="F124" s="165">
        <v>51310</v>
      </c>
      <c r="G124" s="165">
        <v>65021</v>
      </c>
      <c r="H124" s="165">
        <v>80309</v>
      </c>
      <c r="I124" s="167">
        <f>IFERROR(H124/G124-1,"-")</f>
        <v>0.23512403684963323</v>
      </c>
      <c r="J124" s="166">
        <f t="shared" si="55"/>
        <v>0.3596485287644331</v>
      </c>
      <c r="K124" s="165">
        <f t="shared" si="56"/>
        <v>15288</v>
      </c>
      <c r="L124" s="165">
        <f t="shared" si="57"/>
        <v>21243</v>
      </c>
      <c r="M124" s="166">
        <f t="shared" si="54"/>
        <v>1.5477353464871597E-2</v>
      </c>
    </row>
    <row r="125" spans="2:13" x14ac:dyDescent="0.25">
      <c r="B125" s="159" t="s">
        <v>108</v>
      </c>
      <c r="C125" s="160">
        <v>97266</v>
      </c>
      <c r="D125" s="160">
        <v>100273</v>
      </c>
      <c r="E125" s="160">
        <v>38537</v>
      </c>
      <c r="F125" s="160">
        <v>59701</v>
      </c>
      <c r="G125" s="160">
        <v>94245</v>
      </c>
      <c r="H125" s="160">
        <v>92679</v>
      </c>
      <c r="I125" s="162">
        <f>IFERROR(H125/G125-1,"-")</f>
        <v>-1.6616266114913292E-2</v>
      </c>
      <c r="J125" s="161">
        <f t="shared" si="55"/>
        <v>-7.5733248232325745E-2</v>
      </c>
      <c r="K125" s="160">
        <f t="shared" si="56"/>
        <v>-1566</v>
      </c>
      <c r="L125" s="160">
        <f t="shared" si="57"/>
        <v>-7594</v>
      </c>
      <c r="M125" s="161">
        <f t="shared" si="54"/>
        <v>1.7861331130643324E-2</v>
      </c>
    </row>
    <row r="126" spans="2:13" x14ac:dyDescent="0.25">
      <c r="B126" s="164" t="s">
        <v>111</v>
      </c>
      <c r="C126" s="165">
        <v>11864</v>
      </c>
      <c r="D126" s="165">
        <v>10460</v>
      </c>
      <c r="E126" s="165">
        <v>3706</v>
      </c>
      <c r="F126" s="165">
        <v>3336</v>
      </c>
      <c r="G126" s="165">
        <v>9917</v>
      </c>
      <c r="H126" s="165">
        <v>11646</v>
      </c>
      <c r="I126" s="167">
        <f t="shared" ref="I126:I133" si="58">IFERROR(H126/G126-1,"-")</f>
        <v>0.17434708077039418</v>
      </c>
      <c r="J126" s="166">
        <f t="shared" si="55"/>
        <v>0.11338432122370934</v>
      </c>
      <c r="K126" s="165">
        <f t="shared" si="56"/>
        <v>1729</v>
      </c>
      <c r="L126" s="165">
        <f t="shared" si="57"/>
        <v>1186</v>
      </c>
      <c r="M126" s="166">
        <f t="shared" si="54"/>
        <v>2.2444465558268019E-3</v>
      </c>
    </row>
    <row r="127" spans="2:13" x14ac:dyDescent="0.25">
      <c r="B127" s="164" t="s">
        <v>114</v>
      </c>
      <c r="C127" s="165">
        <v>10977</v>
      </c>
      <c r="D127" s="165">
        <v>9550</v>
      </c>
      <c r="E127" s="165">
        <v>3876</v>
      </c>
      <c r="F127" s="165">
        <v>7314</v>
      </c>
      <c r="G127" s="165">
        <v>11261</v>
      </c>
      <c r="H127" s="165">
        <v>13316</v>
      </c>
      <c r="I127" s="167">
        <f t="shared" si="58"/>
        <v>0.18248823372702239</v>
      </c>
      <c r="J127" s="166">
        <f t="shared" si="55"/>
        <v>0.39434554973822</v>
      </c>
      <c r="K127" s="165">
        <f t="shared" si="56"/>
        <v>2055</v>
      </c>
      <c r="L127" s="165">
        <f t="shared" si="57"/>
        <v>3766</v>
      </c>
      <c r="M127" s="166">
        <f t="shared" si="54"/>
        <v>2.5662931768323624E-3</v>
      </c>
    </row>
    <row r="128" spans="2:13" x14ac:dyDescent="0.25">
      <c r="B128" s="164" t="s">
        <v>117</v>
      </c>
      <c r="C128" s="165">
        <v>6539</v>
      </c>
      <c r="D128" s="165">
        <v>6709</v>
      </c>
      <c r="E128" s="165">
        <v>2774</v>
      </c>
      <c r="F128" s="165">
        <v>7134</v>
      </c>
      <c r="G128" s="165">
        <v>8524</v>
      </c>
      <c r="H128" s="165">
        <v>8756</v>
      </c>
      <c r="I128" s="167">
        <f t="shared" si="58"/>
        <v>2.7217268887846036E-2</v>
      </c>
      <c r="J128" s="166">
        <f t="shared" si="55"/>
        <v>0.30511253540020866</v>
      </c>
      <c r="K128" s="165">
        <f t="shared" si="56"/>
        <v>232</v>
      </c>
      <c r="L128" s="165">
        <f t="shared" si="57"/>
        <v>2047</v>
      </c>
      <c r="M128" s="166">
        <f t="shared" si="54"/>
        <v>1.6874784512123885E-3</v>
      </c>
    </row>
    <row r="129" spans="2:13" x14ac:dyDescent="0.25">
      <c r="B129" s="164" t="s">
        <v>124</v>
      </c>
      <c r="C129" s="165">
        <v>1654</v>
      </c>
      <c r="D129" s="165">
        <v>1866</v>
      </c>
      <c r="E129" s="165">
        <v>715</v>
      </c>
      <c r="F129" s="165">
        <v>1333</v>
      </c>
      <c r="G129" s="165">
        <v>2573</v>
      </c>
      <c r="H129" s="165">
        <v>2637</v>
      </c>
      <c r="I129" s="167">
        <f t="shared" si="58"/>
        <v>2.4873688301593422E-2</v>
      </c>
      <c r="J129" s="166">
        <f t="shared" si="55"/>
        <v>0.41318327974276525</v>
      </c>
      <c r="K129" s="165">
        <f t="shared" si="56"/>
        <v>64</v>
      </c>
      <c r="L129" s="165">
        <f t="shared" si="57"/>
        <v>771</v>
      </c>
      <c r="M129" s="166">
        <f t="shared" si="54"/>
        <v>5.0820930514470857E-4</v>
      </c>
    </row>
    <row r="130" spans="2:13" x14ac:dyDescent="0.25">
      <c r="B130" s="164" t="s">
        <v>120</v>
      </c>
      <c r="C130" s="165">
        <v>1793</v>
      </c>
      <c r="D130" s="165">
        <v>1484</v>
      </c>
      <c r="E130" s="165">
        <v>756</v>
      </c>
      <c r="F130" s="165">
        <v>1357</v>
      </c>
      <c r="G130" s="165">
        <v>1836</v>
      </c>
      <c r="H130" s="165">
        <v>1934</v>
      </c>
      <c r="I130" s="167">
        <f t="shared" si="58"/>
        <v>5.3376906318082895E-2</v>
      </c>
      <c r="J130" s="166">
        <f t="shared" si="55"/>
        <v>0.30323450134770891</v>
      </c>
      <c r="K130" s="165">
        <f t="shared" si="56"/>
        <v>98</v>
      </c>
      <c r="L130" s="165">
        <f t="shared" si="57"/>
        <v>450</v>
      </c>
      <c r="M130" s="166">
        <f t="shared" si="54"/>
        <v>3.7272536827829595E-4</v>
      </c>
    </row>
    <row r="131" spans="2:13" x14ac:dyDescent="0.25">
      <c r="B131" s="164" t="s">
        <v>129</v>
      </c>
      <c r="C131" s="165">
        <v>1802</v>
      </c>
      <c r="D131" s="165">
        <v>1623</v>
      </c>
      <c r="E131" s="165">
        <v>671</v>
      </c>
      <c r="F131" s="165">
        <v>555</v>
      </c>
      <c r="G131" s="165">
        <v>1075</v>
      </c>
      <c r="H131" s="165">
        <v>1341</v>
      </c>
      <c r="I131" s="167">
        <f t="shared" si="58"/>
        <v>0.24744186046511629</v>
      </c>
      <c r="J131" s="166">
        <f t="shared" si="55"/>
        <v>-0.17375231053604434</v>
      </c>
      <c r="K131" s="165">
        <f t="shared" si="56"/>
        <v>266</v>
      </c>
      <c r="L131" s="165">
        <f t="shared" si="57"/>
        <v>-282</v>
      </c>
      <c r="M131" s="166">
        <f t="shared" si="54"/>
        <v>2.5844090944218971E-4</v>
      </c>
    </row>
    <row r="132" spans="2:13" x14ac:dyDescent="0.25">
      <c r="B132" s="164" t="s">
        <v>132</v>
      </c>
      <c r="C132" s="165">
        <v>3139</v>
      </c>
      <c r="D132" s="165">
        <v>2681</v>
      </c>
      <c r="E132" s="165">
        <v>1081</v>
      </c>
      <c r="F132" s="165">
        <v>919</v>
      </c>
      <c r="G132" s="165">
        <v>1885</v>
      </c>
      <c r="H132" s="165">
        <v>2455</v>
      </c>
      <c r="I132" s="167">
        <f t="shared" si="58"/>
        <v>0.3023872679045092</v>
      </c>
      <c r="J132" s="166">
        <f t="shared" si="55"/>
        <v>-8.4296904140246154E-2</v>
      </c>
      <c r="K132" s="165">
        <f t="shared" si="56"/>
        <v>570</v>
      </c>
      <c r="L132" s="165">
        <f t="shared" si="57"/>
        <v>-226</v>
      </c>
      <c r="M132" s="166">
        <f t="shared" si="54"/>
        <v>4.7313380513092893E-4</v>
      </c>
    </row>
    <row r="133" spans="2:13" x14ac:dyDescent="0.25">
      <c r="B133" s="170" t="s">
        <v>146</v>
      </c>
      <c r="C133" s="171">
        <f t="shared" ref="C133:H133" si="59">C125-SUM(C126:C132)</f>
        <v>59498</v>
      </c>
      <c r="D133" s="171">
        <f t="shared" si="59"/>
        <v>65900</v>
      </c>
      <c r="E133" s="171">
        <f t="shared" si="59"/>
        <v>24958</v>
      </c>
      <c r="F133" s="171">
        <f t="shared" si="59"/>
        <v>37753</v>
      </c>
      <c r="G133" s="171">
        <f t="shared" si="59"/>
        <v>57174</v>
      </c>
      <c r="H133" s="171">
        <f t="shared" si="59"/>
        <v>50594</v>
      </c>
      <c r="I133" s="173">
        <f t="shared" si="58"/>
        <v>-0.11508727743379854</v>
      </c>
      <c r="J133" s="172">
        <f t="shared" si="55"/>
        <v>-0.23226100151745066</v>
      </c>
      <c r="K133" s="171">
        <f>H133-G133</f>
        <v>-6580</v>
      </c>
      <c r="L133" s="171">
        <f t="shared" si="57"/>
        <v>-15306</v>
      </c>
      <c r="M133" s="172">
        <f t="shared" si="54"/>
        <v>9.7506035587756491E-3</v>
      </c>
    </row>
    <row r="134" spans="2:13" x14ac:dyDescent="0.25">
      <c r="B134" s="155" t="s">
        <v>55</v>
      </c>
      <c r="C134" s="153"/>
      <c r="D134" s="153"/>
      <c r="E134" s="153"/>
      <c r="F134" s="153"/>
      <c r="G134" s="153"/>
      <c r="H134" s="154"/>
      <c r="I134" s="154"/>
      <c r="J134" s="154"/>
      <c r="K134" s="154"/>
      <c r="L134" s="153"/>
      <c r="M134" s="153"/>
    </row>
    <row r="135" spans="2:13" x14ac:dyDescent="0.25">
      <c r="B135" s="156" t="s">
        <v>69</v>
      </c>
      <c r="C135" s="178">
        <v>272428</v>
      </c>
      <c r="D135" s="178">
        <v>250224</v>
      </c>
      <c r="E135" s="178">
        <v>89173</v>
      </c>
      <c r="F135" s="178">
        <v>140346</v>
      </c>
      <c r="G135" s="178">
        <v>257117</v>
      </c>
      <c r="H135" s="178">
        <v>278594</v>
      </c>
      <c r="I135" s="179">
        <f>IFERROR(H135/G135-1,"-")</f>
        <v>8.3530066078866927E-2</v>
      </c>
      <c r="J135" s="179">
        <f>IFERROR(H135/D135-1,"-")</f>
        <v>0.1133784129420039</v>
      </c>
      <c r="K135" s="178">
        <f>H135-G135</f>
        <v>21477</v>
      </c>
      <c r="L135" s="178">
        <f>H135-D135</f>
        <v>28370</v>
      </c>
      <c r="M135" s="179">
        <f t="shared" ref="M135:M147" si="60">H135/H$9</f>
        <v>5.3691339839774345E-2</v>
      </c>
    </row>
    <row r="136" spans="2:13" x14ac:dyDescent="0.25">
      <c r="B136" s="159" t="s">
        <v>98</v>
      </c>
      <c r="C136" s="160">
        <v>51968</v>
      </c>
      <c r="D136" s="160">
        <v>45577</v>
      </c>
      <c r="E136" s="160">
        <v>21825</v>
      </c>
      <c r="F136" s="160">
        <v>45216</v>
      </c>
      <c r="G136" s="160">
        <v>29061</v>
      </c>
      <c r="H136" s="160">
        <v>32018</v>
      </c>
      <c r="I136" s="162">
        <f>IFERROR(H136/G136-1,"-")</f>
        <v>0.10175148824885594</v>
      </c>
      <c r="J136" s="161">
        <f t="shared" ref="J136:J147" si="61">IFERROR(H136/D136-1,"-")</f>
        <v>-0.29749654430962991</v>
      </c>
      <c r="K136" s="160">
        <f t="shared" ref="K136:K146" si="62">H136-G136</f>
        <v>2957</v>
      </c>
      <c r="L136" s="160">
        <f t="shared" ref="L136:L147" si="63">H136-D136</f>
        <v>-13559</v>
      </c>
      <c r="M136" s="161">
        <f t="shared" si="60"/>
        <v>6.1705898870395449E-3</v>
      </c>
    </row>
    <row r="137" spans="2:13" x14ac:dyDescent="0.25">
      <c r="B137" s="164" t="s">
        <v>104</v>
      </c>
      <c r="C137" s="165">
        <v>36715</v>
      </c>
      <c r="D137" s="165">
        <v>24890</v>
      </c>
      <c r="E137" s="165">
        <v>16209</v>
      </c>
      <c r="F137" s="165">
        <v>34195</v>
      </c>
      <c r="G137" s="165">
        <v>19943</v>
      </c>
      <c r="H137" s="165">
        <v>20738</v>
      </c>
      <c r="I137" s="167">
        <f>IFERROR(H137/G137-1,"-")</f>
        <v>3.9863611292182632E-2</v>
      </c>
      <c r="J137" s="166">
        <f t="shared" si="61"/>
        <v>-0.16681398151868221</v>
      </c>
      <c r="K137" s="165">
        <f t="shared" si="62"/>
        <v>795</v>
      </c>
      <c r="L137" s="165">
        <f t="shared" si="63"/>
        <v>-4152</v>
      </c>
      <c r="M137" s="166">
        <f t="shared" si="60"/>
        <v>3.996679776295399E-3</v>
      </c>
    </row>
    <row r="138" spans="2:13" x14ac:dyDescent="0.25">
      <c r="B138" s="164" t="s">
        <v>101</v>
      </c>
      <c r="C138" s="165">
        <v>15253</v>
      </c>
      <c r="D138" s="165">
        <v>20687</v>
      </c>
      <c r="E138" s="165">
        <v>5616</v>
      </c>
      <c r="F138" s="165">
        <v>11021</v>
      </c>
      <c r="G138" s="165">
        <v>9118</v>
      </c>
      <c r="H138" s="165">
        <v>11280</v>
      </c>
      <c r="I138" s="167">
        <f>IFERROR(H138/G138-1,"-")</f>
        <v>0.23711340206185572</v>
      </c>
      <c r="J138" s="166">
        <f t="shared" si="61"/>
        <v>-0.45473002368637305</v>
      </c>
      <c r="K138" s="165">
        <f t="shared" si="62"/>
        <v>2162</v>
      </c>
      <c r="L138" s="165">
        <f t="shared" si="63"/>
        <v>-9407</v>
      </c>
      <c r="M138" s="166">
        <f t="shared" si="60"/>
        <v>2.1739101107441459E-3</v>
      </c>
    </row>
    <row r="139" spans="2:13" x14ac:dyDescent="0.25">
      <c r="B139" s="159" t="s">
        <v>108</v>
      </c>
      <c r="C139" s="160">
        <v>220460</v>
      </c>
      <c r="D139" s="160">
        <v>204647</v>
      </c>
      <c r="E139" s="160">
        <v>67348</v>
      </c>
      <c r="F139" s="160">
        <v>95130</v>
      </c>
      <c r="G139" s="160">
        <v>228056</v>
      </c>
      <c r="H139" s="160">
        <v>246576</v>
      </c>
      <c r="I139" s="162">
        <f>IFERROR(H139/G139-1,"-")</f>
        <v>8.1208124320342412E-2</v>
      </c>
      <c r="J139" s="161">
        <f t="shared" si="61"/>
        <v>0.20488450844625139</v>
      </c>
      <c r="K139" s="160">
        <f t="shared" si="62"/>
        <v>18520</v>
      </c>
      <c r="L139" s="160">
        <f t="shared" si="63"/>
        <v>41929</v>
      </c>
      <c r="M139" s="161">
        <f t="shared" si="60"/>
        <v>4.7520749952734802E-2</v>
      </c>
    </row>
    <row r="140" spans="2:13" x14ac:dyDescent="0.25">
      <c r="B140" s="164" t="s">
        <v>111</v>
      </c>
      <c r="C140" s="165">
        <v>111248</v>
      </c>
      <c r="D140" s="165">
        <v>100583</v>
      </c>
      <c r="E140" s="165">
        <v>25577</v>
      </c>
      <c r="F140" s="165">
        <v>26467</v>
      </c>
      <c r="G140" s="165">
        <v>96562</v>
      </c>
      <c r="H140" s="165">
        <v>105830</v>
      </c>
      <c r="I140" s="167">
        <f t="shared" ref="I140:I147" si="64">IFERROR(H140/G140-1,"-")</f>
        <v>9.5979785008595497E-2</v>
      </c>
      <c r="J140" s="166">
        <f t="shared" si="61"/>
        <v>5.216587296063957E-2</v>
      </c>
      <c r="K140" s="165">
        <f t="shared" si="62"/>
        <v>9268</v>
      </c>
      <c r="L140" s="165">
        <f t="shared" si="63"/>
        <v>5247</v>
      </c>
      <c r="M140" s="166">
        <f t="shared" si="60"/>
        <v>2.0395825090430229E-2</v>
      </c>
    </row>
    <row r="141" spans="2:13" x14ac:dyDescent="0.25">
      <c r="B141" s="164" t="s">
        <v>114</v>
      </c>
      <c r="C141" s="165">
        <v>15410</v>
      </c>
      <c r="D141" s="165">
        <v>15093</v>
      </c>
      <c r="E141" s="165">
        <v>5557</v>
      </c>
      <c r="F141" s="165">
        <v>9298</v>
      </c>
      <c r="G141" s="165">
        <v>16587</v>
      </c>
      <c r="H141" s="165">
        <v>20785</v>
      </c>
      <c r="I141" s="167">
        <f t="shared" si="64"/>
        <v>0.25308976909628011</v>
      </c>
      <c r="J141" s="166">
        <f t="shared" si="61"/>
        <v>0.3771284701517259</v>
      </c>
      <c r="K141" s="165">
        <f t="shared" si="62"/>
        <v>4198</v>
      </c>
      <c r="L141" s="165">
        <f t="shared" si="63"/>
        <v>5692</v>
      </c>
      <c r="M141" s="166">
        <f t="shared" si="60"/>
        <v>4.0057377350901664E-3</v>
      </c>
    </row>
    <row r="142" spans="2:13" x14ac:dyDescent="0.25">
      <c r="B142" s="164" t="s">
        <v>117</v>
      </c>
      <c r="C142" s="165">
        <v>24474</v>
      </c>
      <c r="D142" s="165">
        <v>19622</v>
      </c>
      <c r="E142" s="165">
        <v>6364</v>
      </c>
      <c r="F142" s="165">
        <v>15246</v>
      </c>
      <c r="G142" s="165">
        <v>26940</v>
      </c>
      <c r="H142" s="165">
        <v>25089</v>
      </c>
      <c r="I142" s="167">
        <f t="shared" si="64"/>
        <v>-6.8708240534521181E-2</v>
      </c>
      <c r="J142" s="166">
        <f t="shared" si="61"/>
        <v>0.27861583936397927</v>
      </c>
      <c r="K142" s="165">
        <f t="shared" si="62"/>
        <v>-1851</v>
      </c>
      <c r="L142" s="165">
        <f t="shared" si="63"/>
        <v>5467</v>
      </c>
      <c r="M142" s="166">
        <f t="shared" si="60"/>
        <v>4.8352154936577903E-3</v>
      </c>
    </row>
    <row r="143" spans="2:13" x14ac:dyDescent="0.25">
      <c r="B143" s="164" t="s">
        <v>124</v>
      </c>
      <c r="C143" s="165">
        <v>4413</v>
      </c>
      <c r="D143" s="165">
        <v>3955</v>
      </c>
      <c r="E143" s="165">
        <v>1150</v>
      </c>
      <c r="F143" s="165">
        <v>4366</v>
      </c>
      <c r="G143" s="165">
        <v>9965</v>
      </c>
      <c r="H143" s="165">
        <v>8878</v>
      </c>
      <c r="I143" s="167">
        <f t="shared" si="64"/>
        <v>-0.10908178625188159</v>
      </c>
      <c r="J143" s="166">
        <f t="shared" si="61"/>
        <v>1.2447534766118835</v>
      </c>
      <c r="K143" s="165">
        <f t="shared" si="62"/>
        <v>-1087</v>
      </c>
      <c r="L143" s="165">
        <f t="shared" si="63"/>
        <v>4923</v>
      </c>
      <c r="M143" s="166">
        <f t="shared" si="60"/>
        <v>1.7109905995732737E-3</v>
      </c>
    </row>
    <row r="144" spans="2:13" x14ac:dyDescent="0.25">
      <c r="B144" s="164" t="s">
        <v>120</v>
      </c>
      <c r="C144" s="165">
        <v>4348</v>
      </c>
      <c r="D144" s="165">
        <v>4225</v>
      </c>
      <c r="E144" s="165">
        <v>1849</v>
      </c>
      <c r="F144" s="165">
        <v>3344</v>
      </c>
      <c r="G144" s="165">
        <v>4569</v>
      </c>
      <c r="H144" s="165">
        <v>5490</v>
      </c>
      <c r="I144" s="167">
        <f t="shared" si="64"/>
        <v>0.20157583716349303</v>
      </c>
      <c r="J144" s="166">
        <f t="shared" si="61"/>
        <v>0.2994082840236687</v>
      </c>
      <c r="K144" s="165">
        <f t="shared" si="62"/>
        <v>921</v>
      </c>
      <c r="L144" s="165">
        <f t="shared" si="63"/>
        <v>1265</v>
      </c>
      <c r="M144" s="166">
        <f t="shared" si="60"/>
        <v>1.0580466762398371E-3</v>
      </c>
    </row>
    <row r="145" spans="2:13" x14ac:dyDescent="0.25">
      <c r="B145" s="164" t="s">
        <v>129</v>
      </c>
      <c r="C145" s="165">
        <v>2096</v>
      </c>
      <c r="D145" s="165">
        <v>2428</v>
      </c>
      <c r="E145" s="165">
        <v>1974</v>
      </c>
      <c r="F145" s="165">
        <v>1422</v>
      </c>
      <c r="G145" s="165">
        <v>3324</v>
      </c>
      <c r="H145" s="165">
        <v>3691</v>
      </c>
      <c r="I145" s="167">
        <f t="shared" si="64"/>
        <v>0.11040914560770165</v>
      </c>
      <c r="J145" s="166">
        <f t="shared" si="61"/>
        <v>0.52018121911037896</v>
      </c>
      <c r="K145" s="165">
        <f t="shared" si="62"/>
        <v>367</v>
      </c>
      <c r="L145" s="165">
        <f t="shared" si="63"/>
        <v>1263</v>
      </c>
      <c r="M145" s="166">
        <f t="shared" si="60"/>
        <v>7.113388491805534E-4</v>
      </c>
    </row>
    <row r="146" spans="2:13" x14ac:dyDescent="0.25">
      <c r="B146" s="164" t="s">
        <v>132</v>
      </c>
      <c r="C146" s="165">
        <v>10395</v>
      </c>
      <c r="D146" s="165">
        <v>6221</v>
      </c>
      <c r="E146" s="165">
        <v>4040</v>
      </c>
      <c r="F146" s="165">
        <v>947</v>
      </c>
      <c r="G146" s="165">
        <v>2079</v>
      </c>
      <c r="H146" s="165">
        <v>2885</v>
      </c>
      <c r="I146" s="167">
        <f t="shared" si="64"/>
        <v>0.38768638768638763</v>
      </c>
      <c r="J146" s="166">
        <f t="shared" si="61"/>
        <v>-0.53624819160906601</v>
      </c>
      <c r="K146" s="165">
        <f t="shared" si="62"/>
        <v>806</v>
      </c>
      <c r="L146" s="165">
        <f t="shared" si="63"/>
        <v>-3336</v>
      </c>
      <c r="M146" s="166">
        <f t="shared" si="60"/>
        <v>5.560044919766721E-4</v>
      </c>
    </row>
    <row r="147" spans="2:13" x14ac:dyDescent="0.25">
      <c r="B147" s="170" t="s">
        <v>146</v>
      </c>
      <c r="C147" s="171">
        <f t="shared" ref="C147:H147" si="65">C139-SUM(C140:C146)</f>
        <v>48076</v>
      </c>
      <c r="D147" s="171">
        <f t="shared" si="65"/>
        <v>52520</v>
      </c>
      <c r="E147" s="171">
        <f t="shared" si="65"/>
        <v>20837</v>
      </c>
      <c r="F147" s="171">
        <f t="shared" si="65"/>
        <v>34040</v>
      </c>
      <c r="G147" s="171">
        <f t="shared" si="65"/>
        <v>68030</v>
      </c>
      <c r="H147" s="171">
        <f t="shared" si="65"/>
        <v>73928</v>
      </c>
      <c r="I147" s="173">
        <f t="shared" si="64"/>
        <v>8.6697045421137764E-2</v>
      </c>
      <c r="J147" s="172">
        <f t="shared" si="61"/>
        <v>0.40761614623000764</v>
      </c>
      <c r="K147" s="171">
        <f>H147-G147</f>
        <v>5898</v>
      </c>
      <c r="L147" s="171">
        <f t="shared" si="63"/>
        <v>21408</v>
      </c>
      <c r="M147" s="172">
        <f t="shared" si="60"/>
        <v>1.424759101658628E-2</v>
      </c>
    </row>
    <row r="148" spans="2:13" x14ac:dyDescent="0.25">
      <c r="B148" s="155" t="s">
        <v>56</v>
      </c>
      <c r="C148" s="153"/>
      <c r="D148" s="153"/>
      <c r="E148" s="153"/>
      <c r="F148" s="153"/>
      <c r="G148" s="153"/>
      <c r="H148" s="154"/>
      <c r="I148" s="154"/>
      <c r="J148" s="154"/>
      <c r="K148" s="154"/>
      <c r="L148" s="153"/>
      <c r="M148" s="153"/>
    </row>
    <row r="149" spans="2:13" x14ac:dyDescent="0.25">
      <c r="B149" s="156" t="s">
        <v>69</v>
      </c>
      <c r="C149" s="178">
        <v>128565</v>
      </c>
      <c r="D149" s="178">
        <v>126097</v>
      </c>
      <c r="E149" s="178">
        <v>39372</v>
      </c>
      <c r="F149" s="178">
        <v>71959</v>
      </c>
      <c r="G149" s="178">
        <v>111437</v>
      </c>
      <c r="H149" s="178">
        <v>123198</v>
      </c>
      <c r="I149" s="179">
        <f>IFERROR(H149/G149-1,"-")</f>
        <v>0.10553945278498156</v>
      </c>
      <c r="J149" s="179">
        <f>IFERROR(H149/D149-1,"-")</f>
        <v>-2.2990237674171521E-2</v>
      </c>
      <c r="K149" s="178">
        <f>H149-G149</f>
        <v>11761</v>
      </c>
      <c r="L149" s="178">
        <f>H149-D149</f>
        <v>-2899</v>
      </c>
      <c r="M149" s="179">
        <f t="shared" ref="M149:M161" si="66">H149/H$9</f>
        <v>2.3743029948888057E-2</v>
      </c>
    </row>
    <row r="150" spans="2:13" x14ac:dyDescent="0.25">
      <c r="B150" s="159" t="s">
        <v>98</v>
      </c>
      <c r="C150" s="160">
        <v>52082</v>
      </c>
      <c r="D150" s="160">
        <v>54208</v>
      </c>
      <c r="E150" s="160">
        <v>19465</v>
      </c>
      <c r="F150" s="160">
        <v>40392</v>
      </c>
      <c r="G150" s="160">
        <v>57756</v>
      </c>
      <c r="H150" s="160">
        <v>59696</v>
      </c>
      <c r="I150" s="162">
        <f>IFERROR(H150/G150-1,"-")</f>
        <v>3.3589583766188813E-2</v>
      </c>
      <c r="J150" s="161">
        <f t="shared" ref="J150:J161" si="67">IFERROR(H150/D150-1,"-")</f>
        <v>0.10123966942148765</v>
      </c>
      <c r="K150" s="160">
        <f t="shared" ref="K150:K160" si="68">H150-G150</f>
        <v>1940</v>
      </c>
      <c r="L150" s="160">
        <f t="shared" ref="L150:L161" si="69">H150-D150</f>
        <v>5488</v>
      </c>
      <c r="M150" s="161">
        <f t="shared" si="66"/>
        <v>1.1504764004519729E-2</v>
      </c>
    </row>
    <row r="151" spans="2:13" x14ac:dyDescent="0.25">
      <c r="B151" s="164" t="s">
        <v>104</v>
      </c>
      <c r="C151" s="165">
        <v>31773</v>
      </c>
      <c r="D151" s="165">
        <v>32990</v>
      </c>
      <c r="E151" s="165">
        <v>12209</v>
      </c>
      <c r="F151" s="165">
        <v>32366</v>
      </c>
      <c r="G151" s="165">
        <v>41603</v>
      </c>
      <c r="H151" s="165">
        <v>44199</v>
      </c>
      <c r="I151" s="167">
        <f>IFERROR(H151/G151-1,"-")</f>
        <v>6.2399346200995076E-2</v>
      </c>
      <c r="J151" s="166">
        <f t="shared" si="67"/>
        <v>0.33976962715974546</v>
      </c>
      <c r="K151" s="165">
        <f t="shared" si="68"/>
        <v>2596</v>
      </c>
      <c r="L151" s="165">
        <f t="shared" si="69"/>
        <v>11209</v>
      </c>
      <c r="M151" s="166">
        <f t="shared" si="66"/>
        <v>8.5181429951046543E-3</v>
      </c>
    </row>
    <row r="152" spans="2:13" x14ac:dyDescent="0.25">
      <c r="B152" s="164" t="s">
        <v>101</v>
      </c>
      <c r="C152" s="165">
        <v>20309</v>
      </c>
      <c r="D152" s="165">
        <v>21218</v>
      </c>
      <c r="E152" s="165">
        <v>7256</v>
      </c>
      <c r="F152" s="165">
        <v>8026</v>
      </c>
      <c r="G152" s="165">
        <v>16153</v>
      </c>
      <c r="H152" s="165">
        <v>15497</v>
      </c>
      <c r="I152" s="167">
        <f>IFERROR(H152/G152-1,"-")</f>
        <v>-4.0611651086485456E-2</v>
      </c>
      <c r="J152" s="166">
        <f t="shared" si="67"/>
        <v>-0.26962955980771042</v>
      </c>
      <c r="K152" s="165">
        <f t="shared" si="68"/>
        <v>-656</v>
      </c>
      <c r="L152" s="165">
        <f t="shared" si="69"/>
        <v>-5721</v>
      </c>
      <c r="M152" s="166">
        <f t="shared" si="66"/>
        <v>2.9866210094150738E-3</v>
      </c>
    </row>
    <row r="153" spans="2:13" x14ac:dyDescent="0.25">
      <c r="B153" s="159" t="s">
        <v>108</v>
      </c>
      <c r="C153" s="160">
        <v>76483</v>
      </c>
      <c r="D153" s="160">
        <v>71889</v>
      </c>
      <c r="E153" s="160">
        <v>19907</v>
      </c>
      <c r="F153" s="160">
        <v>31567</v>
      </c>
      <c r="G153" s="160">
        <v>53681</v>
      </c>
      <c r="H153" s="160">
        <v>63502</v>
      </c>
      <c r="I153" s="162">
        <f>IFERROR(H153/G153-1,"-")</f>
        <v>0.18295113727389589</v>
      </c>
      <c r="J153" s="161">
        <f t="shared" si="67"/>
        <v>-0.11666597114996735</v>
      </c>
      <c r="K153" s="160">
        <f t="shared" si="68"/>
        <v>9821</v>
      </c>
      <c r="L153" s="160">
        <f t="shared" si="69"/>
        <v>-8387</v>
      </c>
      <c r="M153" s="161">
        <f t="shared" si="66"/>
        <v>1.223826594436833E-2</v>
      </c>
    </row>
    <row r="154" spans="2:13" x14ac:dyDescent="0.25">
      <c r="B154" s="164" t="s">
        <v>111</v>
      </c>
      <c r="C154" s="165">
        <v>22776</v>
      </c>
      <c r="D154" s="165">
        <v>21798</v>
      </c>
      <c r="E154" s="165">
        <v>5535</v>
      </c>
      <c r="F154" s="165">
        <v>5609</v>
      </c>
      <c r="G154" s="165">
        <v>19238</v>
      </c>
      <c r="H154" s="165">
        <v>18996</v>
      </c>
      <c r="I154" s="167">
        <f t="shared" ref="I154:I161" si="70">IFERROR(H154/G154-1,"-")</f>
        <v>-1.2579270194406855E-2</v>
      </c>
      <c r="J154" s="166">
        <f t="shared" si="67"/>
        <v>-0.12854390311037711</v>
      </c>
      <c r="K154" s="165">
        <f t="shared" si="68"/>
        <v>-242</v>
      </c>
      <c r="L154" s="165">
        <f t="shared" si="69"/>
        <v>-2802</v>
      </c>
      <c r="M154" s="166">
        <f t="shared" si="66"/>
        <v>3.6609571333063649E-3</v>
      </c>
    </row>
    <row r="155" spans="2:13" x14ac:dyDescent="0.25">
      <c r="B155" s="164" t="s">
        <v>114</v>
      </c>
      <c r="C155" s="165">
        <v>22752</v>
      </c>
      <c r="D155" s="165">
        <v>18523</v>
      </c>
      <c r="E155" s="165">
        <v>4949</v>
      </c>
      <c r="F155" s="165">
        <v>8623</v>
      </c>
      <c r="G155" s="165">
        <v>11385</v>
      </c>
      <c r="H155" s="165">
        <v>12605</v>
      </c>
      <c r="I155" s="167">
        <f t="shared" si="70"/>
        <v>0.10715854194115071</v>
      </c>
      <c r="J155" s="166">
        <f t="shared" si="67"/>
        <v>-0.3194946822868866</v>
      </c>
      <c r="K155" s="165">
        <f t="shared" si="68"/>
        <v>1220</v>
      </c>
      <c r="L155" s="165">
        <f t="shared" si="69"/>
        <v>-5918</v>
      </c>
      <c r="M155" s="166">
        <f t="shared" si="66"/>
        <v>2.4292674597455638E-3</v>
      </c>
    </row>
    <row r="156" spans="2:13" x14ac:dyDescent="0.25">
      <c r="B156" s="164" t="s">
        <v>117</v>
      </c>
      <c r="C156" s="165">
        <v>11086</v>
      </c>
      <c r="D156" s="165">
        <v>9905</v>
      </c>
      <c r="E156" s="165">
        <v>2264</v>
      </c>
      <c r="F156" s="165">
        <v>5206</v>
      </c>
      <c r="G156" s="165">
        <v>6579</v>
      </c>
      <c r="H156" s="165">
        <v>10130</v>
      </c>
      <c r="I156" s="167">
        <f t="shared" si="70"/>
        <v>0.53974768201854384</v>
      </c>
      <c r="J156" s="166">
        <f t="shared" si="67"/>
        <v>2.2715800100959083E-2</v>
      </c>
      <c r="K156" s="165">
        <f t="shared" si="68"/>
        <v>3551</v>
      </c>
      <c r="L156" s="165">
        <f t="shared" si="69"/>
        <v>225</v>
      </c>
      <c r="M156" s="166">
        <f t="shared" si="66"/>
        <v>1.9522792040636702E-3</v>
      </c>
    </row>
    <row r="157" spans="2:13" x14ac:dyDescent="0.25">
      <c r="B157" s="164" t="s">
        <v>124</v>
      </c>
      <c r="C157" s="165">
        <v>1463</v>
      </c>
      <c r="D157" s="165">
        <v>1673</v>
      </c>
      <c r="E157" s="165">
        <v>592</v>
      </c>
      <c r="F157" s="165">
        <v>927</v>
      </c>
      <c r="G157" s="165">
        <v>1690</v>
      </c>
      <c r="H157" s="165">
        <v>2031</v>
      </c>
      <c r="I157" s="167">
        <f t="shared" si="70"/>
        <v>0.20177514792899398</v>
      </c>
      <c r="J157" s="166">
        <f t="shared" si="67"/>
        <v>0.21398684997011364</v>
      </c>
      <c r="K157" s="165">
        <f t="shared" si="68"/>
        <v>341</v>
      </c>
      <c r="L157" s="165">
        <f t="shared" si="69"/>
        <v>358</v>
      </c>
      <c r="M157" s="166">
        <f t="shared" si="66"/>
        <v>3.9141945345047525E-4</v>
      </c>
    </row>
    <row r="158" spans="2:13" x14ac:dyDescent="0.25">
      <c r="B158" s="164" t="s">
        <v>120</v>
      </c>
      <c r="C158" s="165">
        <v>2483</v>
      </c>
      <c r="D158" s="165">
        <v>3007</v>
      </c>
      <c r="E158" s="165">
        <v>1199</v>
      </c>
      <c r="F158" s="165">
        <v>1749</v>
      </c>
      <c r="G158" s="165">
        <v>2959</v>
      </c>
      <c r="H158" s="165">
        <v>3062</v>
      </c>
      <c r="I158" s="167">
        <f t="shared" si="70"/>
        <v>3.480905711388993E-2</v>
      </c>
      <c r="J158" s="166">
        <f t="shared" si="67"/>
        <v>1.8290655138011314E-2</v>
      </c>
      <c r="K158" s="165">
        <f t="shared" si="68"/>
        <v>103</v>
      </c>
      <c r="L158" s="165">
        <f t="shared" si="69"/>
        <v>55</v>
      </c>
      <c r="M158" s="166">
        <f t="shared" si="66"/>
        <v>5.9011637935271061E-4</v>
      </c>
    </row>
    <row r="159" spans="2:13" x14ac:dyDescent="0.25">
      <c r="B159" s="164" t="s">
        <v>129</v>
      </c>
      <c r="C159" s="165">
        <v>443</v>
      </c>
      <c r="D159" s="165">
        <v>472</v>
      </c>
      <c r="E159" s="165">
        <v>352</v>
      </c>
      <c r="F159" s="165">
        <v>292</v>
      </c>
      <c r="G159" s="165">
        <v>497</v>
      </c>
      <c r="H159" s="165">
        <v>676</v>
      </c>
      <c r="I159" s="167">
        <f t="shared" si="70"/>
        <v>0.36016096579476864</v>
      </c>
      <c r="J159" s="166">
        <f t="shared" si="67"/>
        <v>0.43220338983050843</v>
      </c>
      <c r="K159" s="165">
        <f t="shared" si="68"/>
        <v>179</v>
      </c>
      <c r="L159" s="165">
        <f t="shared" si="69"/>
        <v>204</v>
      </c>
      <c r="M159" s="166">
        <f t="shared" si="66"/>
        <v>1.3028042862261018E-4</v>
      </c>
    </row>
    <row r="160" spans="2:13" x14ac:dyDescent="0.25">
      <c r="B160" s="164" t="s">
        <v>132</v>
      </c>
      <c r="C160" s="165">
        <v>1135</v>
      </c>
      <c r="D160" s="165">
        <v>1062</v>
      </c>
      <c r="E160" s="165">
        <v>438</v>
      </c>
      <c r="F160" s="165">
        <v>454</v>
      </c>
      <c r="G160" s="165">
        <v>656</v>
      </c>
      <c r="H160" s="165">
        <v>941</v>
      </c>
      <c r="I160" s="167">
        <f t="shared" si="70"/>
        <v>0.43445121951219523</v>
      </c>
      <c r="J160" s="166">
        <f t="shared" si="67"/>
        <v>-0.11393596986817323</v>
      </c>
      <c r="K160" s="165">
        <f t="shared" si="68"/>
        <v>285</v>
      </c>
      <c r="L160" s="165">
        <f t="shared" si="69"/>
        <v>-121</v>
      </c>
      <c r="M160" s="166">
        <f t="shared" si="66"/>
        <v>1.8135189842289373E-4</v>
      </c>
    </row>
    <row r="161" spans="2:13" x14ac:dyDescent="0.25">
      <c r="B161" s="170" t="s">
        <v>146</v>
      </c>
      <c r="C161" s="171">
        <f t="shared" ref="C161:H161" si="71">C153-SUM(C154:C160)</f>
        <v>14345</v>
      </c>
      <c r="D161" s="171">
        <f t="shared" si="71"/>
        <v>15449</v>
      </c>
      <c r="E161" s="171">
        <f t="shared" si="71"/>
        <v>4578</v>
      </c>
      <c r="F161" s="171">
        <f t="shared" si="71"/>
        <v>8707</v>
      </c>
      <c r="G161" s="171">
        <f t="shared" si="71"/>
        <v>10677</v>
      </c>
      <c r="H161" s="171">
        <f t="shared" si="71"/>
        <v>15061</v>
      </c>
      <c r="I161" s="173">
        <f t="shared" si="70"/>
        <v>0.41060222909056843</v>
      </c>
      <c r="J161" s="172">
        <f t="shared" si="67"/>
        <v>-2.5114894167907353E-2</v>
      </c>
      <c r="K161" s="171">
        <f>H161-G161</f>
        <v>4384</v>
      </c>
      <c r="L161" s="171">
        <f t="shared" si="69"/>
        <v>-388</v>
      </c>
      <c r="M161" s="172">
        <f t="shared" si="66"/>
        <v>2.9025939874040411E-3</v>
      </c>
    </row>
    <row r="162" spans="2:13" x14ac:dyDescent="0.25">
      <c r="C162" s="80"/>
      <c r="D162" s="80"/>
      <c r="E162" s="80"/>
      <c r="F162" s="80"/>
      <c r="G162" s="80"/>
      <c r="H162" s="80"/>
      <c r="I162" s="80"/>
    </row>
    <row r="163" spans="2:13" x14ac:dyDescent="0.25">
      <c r="B163" s="106" t="s">
        <v>41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B5844-FBED-4B29-8A52-1DAC4194E47D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5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5"/>
      <c r="D4" s="265"/>
      <c r="E4" s="265"/>
      <c r="F4" s="265"/>
      <c r="G4" s="265"/>
      <c r="H4" s="265"/>
      <c r="I4" s="265"/>
      <c r="J4" s="265"/>
      <c r="K4" s="144"/>
      <c r="L4" s="144"/>
      <c r="M4" s="144"/>
      <c r="P4" s="143" t="s">
        <v>260</v>
      </c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</row>
    <row r="5" spans="1:27" ht="6" customHeight="1" x14ac:dyDescent="0.25"/>
    <row r="6" spans="1:27" ht="15.75" x14ac:dyDescent="0.25">
      <c r="B6" s="145"/>
      <c r="C6" s="293" t="s">
        <v>46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P6" s="145"/>
      <c r="Q6" s="293" t="s">
        <v>46</v>
      </c>
      <c r="R6" s="294"/>
      <c r="S6" s="294"/>
      <c r="T6" s="294"/>
      <c r="U6" s="294"/>
      <c r="V6" s="294"/>
      <c r="W6" s="294"/>
      <c r="X6" s="294"/>
      <c r="Y6" s="294"/>
      <c r="Z6" s="294"/>
      <c r="AA6" s="294"/>
    </row>
    <row r="7" spans="1:27" s="146" customFormat="1" ht="72" customHeight="1" x14ac:dyDescent="0.25">
      <c r="B7" s="147"/>
      <c r="C7" s="174" t="s">
        <v>254</v>
      </c>
      <c r="D7" s="174" t="s">
        <v>255</v>
      </c>
      <c r="E7" s="174" t="s">
        <v>256</v>
      </c>
      <c r="F7" s="174" t="s">
        <v>257</v>
      </c>
      <c r="G7" s="174" t="s">
        <v>258</v>
      </c>
      <c r="H7" s="174" t="s">
        <v>259</v>
      </c>
      <c r="I7" s="175" t="str">
        <f>CONCATENATE("var. ",RIGHT(H7,2),"/",RIGHT(G7,2))</f>
        <v>var. 23/22</v>
      </c>
      <c r="J7" s="175" t="str">
        <f>CONCATENATE("var. ",RIGHT(H7,2),"/",RIGHT(D7,2))</f>
        <v>var. 23/19</v>
      </c>
      <c r="K7" s="174" t="str">
        <f>CONCATENATE("dif. ",RIGHT(H7,2),"/",RIGHT(G7,2))</f>
        <v>dif. 23/22</v>
      </c>
      <c r="L7" s="174" t="str">
        <f>CONCATENATE("dif. ",RIGHT(H7,2),"/",RIGHT(D7,2))</f>
        <v>dif. 23/19</v>
      </c>
      <c r="M7" s="175" t="str">
        <f>CONCATENATE("Cuota s/ total lugares de residencia ",RIGHT(H7,4))</f>
        <v>Cuota s/ total lugares de residencia 2023</v>
      </c>
      <c r="P7" s="147"/>
      <c r="Q7" s="174" t="s">
        <v>254</v>
      </c>
      <c r="R7" s="174" t="s">
        <v>255</v>
      </c>
      <c r="S7" s="174" t="s">
        <v>256</v>
      </c>
      <c r="T7" s="174" t="s">
        <v>257</v>
      </c>
      <c r="U7" s="174" t="s">
        <v>258</v>
      </c>
      <c r="V7" s="174" t="s">
        <v>259</v>
      </c>
      <c r="W7" s="175" t="str">
        <f>CONCATENATE("var. ",RIGHT(V7,2),"/",RIGHT(U7,2))</f>
        <v>var. 23/22</v>
      </c>
      <c r="X7" s="175" t="str">
        <f>CONCATENATE("var. ",RIGHT(V7,2),"/",RIGHT(R7,2))</f>
        <v>var. 23/19</v>
      </c>
      <c r="Y7" s="174" t="str">
        <f>CONCATENATE("dif. ",RIGHT(V7,2),"/",RIGHT(U7,2))</f>
        <v>dif. 23/22</v>
      </c>
      <c r="Z7" s="174" t="str">
        <f>CONCATENATE("dif. ",RIGHT(V7,2),"/",RIGHT(R7,2))</f>
        <v>dif. 23/19</v>
      </c>
      <c r="AA7" s="175" t="str">
        <f>CONCATENATE("Cuota s/ total lugares de residencia ",RIGHT(V7,4))</f>
        <v>Cuota s/ total lugares de residencia 2023</v>
      </c>
    </row>
    <row r="8" spans="1:27" x14ac:dyDescent="0.25">
      <c r="A8" s="1"/>
      <c r="B8" s="152" t="s">
        <v>46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54</v>
      </c>
      <c r="Q8" s="153"/>
      <c r="R8" s="153"/>
      <c r="S8" s="153"/>
      <c r="T8" s="153"/>
      <c r="U8" s="153"/>
      <c r="V8" s="154"/>
      <c r="W8" s="154"/>
      <c r="X8" s="154"/>
      <c r="Y8" s="154"/>
      <c r="Z8" s="153"/>
      <c r="AA8" s="153"/>
    </row>
    <row r="9" spans="1:27" x14ac:dyDescent="0.25">
      <c r="A9" s="1" t="s">
        <v>97</v>
      </c>
      <c r="B9" s="156" t="s">
        <v>69</v>
      </c>
      <c r="C9" s="178">
        <f>C10+C13</f>
        <v>3534922</v>
      </c>
      <c r="D9" s="178">
        <f t="shared" ref="D9:H9" si="0">D10+D13</f>
        <v>3568188</v>
      </c>
      <c r="E9" s="178">
        <f t="shared" si="0"/>
        <v>1195819</v>
      </c>
      <c r="F9" s="178">
        <f t="shared" si="0"/>
        <v>1858031</v>
      </c>
      <c r="G9" s="178">
        <f t="shared" si="0"/>
        <v>3776873</v>
      </c>
      <c r="H9" s="178">
        <f t="shared" si="0"/>
        <v>4088558</v>
      </c>
      <c r="I9" s="179">
        <f>IFERROR(H9/G9-1,"-")</f>
        <v>8.2524617587088622E-2</v>
      </c>
      <c r="J9" s="179">
        <f>IFERROR(H9/D9-1,"-")</f>
        <v>0.14583592568552994</v>
      </c>
      <c r="K9" s="178">
        <f>H9-G9</f>
        <v>311685</v>
      </c>
      <c r="L9" s="178">
        <f>H9-D9</f>
        <v>520370</v>
      </c>
      <c r="M9" s="179">
        <f t="shared" ref="M9:M21" si="1">H9/H$9</f>
        <v>1</v>
      </c>
      <c r="P9" s="156" t="s">
        <v>69</v>
      </c>
      <c r="Q9" s="178">
        <f>Q10+Q13</f>
        <v>232309</v>
      </c>
      <c r="R9" s="178">
        <f t="shared" ref="R9:V9" si="2">R10+R13</f>
        <v>220415</v>
      </c>
      <c r="S9" s="178">
        <f t="shared" si="2"/>
        <v>91416</v>
      </c>
      <c r="T9" s="178">
        <f t="shared" si="2"/>
        <v>164258</v>
      </c>
      <c r="U9" s="178">
        <f t="shared" si="2"/>
        <v>229131</v>
      </c>
      <c r="V9" s="178">
        <f t="shared" si="2"/>
        <v>239109</v>
      </c>
      <c r="W9" s="179">
        <f>IFERROR(V9/U9-1,"-")</f>
        <v>4.3547141155059865E-2</v>
      </c>
      <c r="X9" s="179">
        <f>IFERROR(V9/R9-1,"-")</f>
        <v>8.4812739604836374E-2</v>
      </c>
      <c r="Y9" s="178">
        <f>V9-U9</f>
        <v>9978</v>
      </c>
      <c r="Z9" s="178">
        <f>V9-R9</f>
        <v>18694</v>
      </c>
      <c r="AA9" s="179">
        <f t="shared" ref="AA9:AA21" si="3">V9/V$9</f>
        <v>1</v>
      </c>
    </row>
    <row r="10" spans="1:27" x14ac:dyDescent="0.25">
      <c r="A10" s="163" t="s">
        <v>104</v>
      </c>
      <c r="B10" s="159" t="s">
        <v>98</v>
      </c>
      <c r="C10" s="160">
        <v>831525</v>
      </c>
      <c r="D10" s="160">
        <v>862819</v>
      </c>
      <c r="E10" s="160">
        <v>373041</v>
      </c>
      <c r="F10" s="160">
        <v>669266</v>
      </c>
      <c r="G10" s="160">
        <v>862070</v>
      </c>
      <c r="H10" s="160">
        <v>881295</v>
      </c>
      <c r="I10" s="162">
        <f>IFERROR(H10/G10-1,"-")</f>
        <v>2.2300973238832178E-2</v>
      </c>
      <c r="J10" s="161">
        <f t="shared" ref="J10:J21" si="4">IFERROR(H10/D10-1,"-")</f>
        <v>2.1413529372904305E-2</v>
      </c>
      <c r="K10" s="159">
        <f t="shared" ref="K10:K20" si="5">H10-G10</f>
        <v>19225</v>
      </c>
      <c r="L10" s="160">
        <f t="shared" ref="L10:L21" si="6">H10-D10</f>
        <v>18476</v>
      </c>
      <c r="M10" s="161">
        <f t="shared" si="1"/>
        <v>0.21555154653547778</v>
      </c>
      <c r="P10" s="159" t="s">
        <v>98</v>
      </c>
      <c r="Q10" s="160">
        <v>135043</v>
      </c>
      <c r="R10" s="160">
        <v>120142</v>
      </c>
      <c r="S10" s="160">
        <v>52879</v>
      </c>
      <c r="T10" s="160">
        <v>104557</v>
      </c>
      <c r="U10" s="160">
        <v>134886</v>
      </c>
      <c r="V10" s="160">
        <v>146430</v>
      </c>
      <c r="W10" s="162">
        <f>IFERROR(V10/U10-1,"-")</f>
        <v>8.5583381522174262E-2</v>
      </c>
      <c r="X10" s="161">
        <f t="shared" ref="X10:X21" si="7">IFERROR(V10/R10-1,"-")</f>
        <v>0.21880774416939963</v>
      </c>
      <c r="Y10" s="159">
        <f t="shared" ref="Y10:Y20" si="8">V10-U10</f>
        <v>11544</v>
      </c>
      <c r="Z10" s="160">
        <f t="shared" ref="Z10:Z21" si="9">V10-R10</f>
        <v>26288</v>
      </c>
      <c r="AA10" s="161">
        <f t="shared" si="3"/>
        <v>0.61239852954092067</v>
      </c>
    </row>
    <row r="11" spans="1:27" x14ac:dyDescent="0.25">
      <c r="A11" s="163" t="s">
        <v>101</v>
      </c>
      <c r="B11" s="164" t="s">
        <v>104</v>
      </c>
      <c r="C11" s="165">
        <v>318204</v>
      </c>
      <c r="D11" s="165">
        <v>312414</v>
      </c>
      <c r="E11" s="165">
        <v>148750</v>
      </c>
      <c r="F11" s="165">
        <v>325152</v>
      </c>
      <c r="G11" s="165">
        <v>332869</v>
      </c>
      <c r="H11" s="165">
        <v>340070</v>
      </c>
      <c r="I11" s="167">
        <f>IFERROR(H11/G11-1,"-")</f>
        <v>2.1633134956995148E-2</v>
      </c>
      <c r="J11" s="166">
        <f t="shared" si="4"/>
        <v>8.8523561684175522E-2</v>
      </c>
      <c r="K11" s="164">
        <f t="shared" si="5"/>
        <v>7201</v>
      </c>
      <c r="L11" s="165">
        <f t="shared" si="6"/>
        <v>27656</v>
      </c>
      <c r="M11" s="166">
        <f t="shared" si="1"/>
        <v>8.3176024407627336E-2</v>
      </c>
      <c r="P11" s="164" t="s">
        <v>104</v>
      </c>
      <c r="Q11" s="165">
        <v>75241</v>
      </c>
      <c r="R11" s="165">
        <v>61076</v>
      </c>
      <c r="S11" s="165">
        <v>24076</v>
      </c>
      <c r="T11" s="165">
        <v>53247</v>
      </c>
      <c r="U11" s="165">
        <v>69865</v>
      </c>
      <c r="V11" s="165">
        <v>66121</v>
      </c>
      <c r="W11" s="167">
        <f>IFERROR(V11/U11-1,"-")</f>
        <v>-5.3589064624633198E-2</v>
      </c>
      <c r="X11" s="166">
        <f t="shared" si="7"/>
        <v>8.2602004060514878E-2</v>
      </c>
      <c r="Y11" s="164">
        <f t="shared" si="8"/>
        <v>-3744</v>
      </c>
      <c r="Z11" s="165">
        <f t="shared" si="9"/>
        <v>5045</v>
      </c>
      <c r="AA11" s="166">
        <f>V11/V$9</f>
        <v>0.27653078721419938</v>
      </c>
    </row>
    <row r="12" spans="1:27" x14ac:dyDescent="0.25">
      <c r="A12" s="1"/>
      <c r="B12" s="164" t="s">
        <v>101</v>
      </c>
      <c r="C12" s="165">
        <v>513321</v>
      </c>
      <c r="D12" s="165">
        <v>550405</v>
      </c>
      <c r="E12" s="165">
        <v>224291</v>
      </c>
      <c r="F12" s="165">
        <v>344114</v>
      </c>
      <c r="G12" s="165">
        <v>529201</v>
      </c>
      <c r="H12" s="165">
        <v>541225</v>
      </c>
      <c r="I12" s="167">
        <f>IFERROR(H12/G12-1,"-")</f>
        <v>2.272104550066989E-2</v>
      </c>
      <c r="J12" s="166">
        <f t="shared" si="4"/>
        <v>-1.6678627556072301E-2</v>
      </c>
      <c r="K12" s="164">
        <f t="shared" si="5"/>
        <v>12024</v>
      </c>
      <c r="L12" s="165">
        <f t="shared" si="6"/>
        <v>-9180</v>
      </c>
      <c r="M12" s="166">
        <f t="shared" si="1"/>
        <v>0.13237552212785045</v>
      </c>
      <c r="P12" s="164" t="s">
        <v>101</v>
      </c>
      <c r="Q12" s="165">
        <v>59802</v>
      </c>
      <c r="R12" s="165">
        <v>59066</v>
      </c>
      <c r="S12" s="165">
        <v>28803</v>
      </c>
      <c r="T12" s="165">
        <v>51310</v>
      </c>
      <c r="U12" s="165">
        <v>65021</v>
      </c>
      <c r="V12" s="165">
        <v>80309</v>
      </c>
      <c r="W12" s="167">
        <f>IFERROR(V12/U12-1,"-")</f>
        <v>0.23512403684963323</v>
      </c>
      <c r="X12" s="166">
        <f t="shared" si="7"/>
        <v>0.3596485287644331</v>
      </c>
      <c r="Y12" s="164">
        <f t="shared" si="8"/>
        <v>15288</v>
      </c>
      <c r="Z12" s="165">
        <f t="shared" si="9"/>
        <v>21243</v>
      </c>
      <c r="AA12" s="166">
        <f t="shared" si="3"/>
        <v>0.33586774232672129</v>
      </c>
    </row>
    <row r="13" spans="1:27" s="57" customFormat="1" x14ac:dyDescent="0.25">
      <c r="B13" s="159" t="s">
        <v>108</v>
      </c>
      <c r="C13" s="160">
        <v>2703397</v>
      </c>
      <c r="D13" s="160">
        <v>2705369</v>
      </c>
      <c r="E13" s="160">
        <v>822778</v>
      </c>
      <c r="F13" s="160">
        <v>1188765</v>
      </c>
      <c r="G13" s="160">
        <v>2914803</v>
      </c>
      <c r="H13" s="160">
        <v>3207263</v>
      </c>
      <c r="I13" s="162">
        <f>IFERROR(H13/G13-1,"-")</f>
        <v>0.10033611190876357</v>
      </c>
      <c r="J13" s="161">
        <f t="shared" si="4"/>
        <v>0.18551776116307983</v>
      </c>
      <c r="K13" s="159">
        <f t="shared" si="5"/>
        <v>292460</v>
      </c>
      <c r="L13" s="160">
        <f t="shared" si="6"/>
        <v>501894</v>
      </c>
      <c r="M13" s="161">
        <f t="shared" si="1"/>
        <v>0.78444845346452219</v>
      </c>
      <c r="P13" s="159" t="s">
        <v>108</v>
      </c>
      <c r="Q13" s="160">
        <v>97266</v>
      </c>
      <c r="R13" s="160">
        <v>100273</v>
      </c>
      <c r="S13" s="160">
        <v>38537</v>
      </c>
      <c r="T13" s="160">
        <v>59701</v>
      </c>
      <c r="U13" s="160">
        <v>94245</v>
      </c>
      <c r="V13" s="160">
        <v>92679</v>
      </c>
      <c r="W13" s="162">
        <f>IFERROR(V13/U13-1,"-")</f>
        <v>-1.6616266114913292E-2</v>
      </c>
      <c r="X13" s="161">
        <f t="shared" si="7"/>
        <v>-7.5733248232325745E-2</v>
      </c>
      <c r="Y13" s="159">
        <f t="shared" si="8"/>
        <v>-1566</v>
      </c>
      <c r="Z13" s="160">
        <f t="shared" si="9"/>
        <v>-7594</v>
      </c>
      <c r="AA13" s="161">
        <f t="shared" si="3"/>
        <v>0.38760147045907933</v>
      </c>
    </row>
    <row r="14" spans="1:27" s="57" customFormat="1" x14ac:dyDescent="0.25">
      <c r="B14" s="164" t="s">
        <v>111</v>
      </c>
      <c r="C14" s="165">
        <v>1096071</v>
      </c>
      <c r="D14" s="165">
        <v>1154096</v>
      </c>
      <c r="E14" s="165">
        <v>316348</v>
      </c>
      <c r="F14" s="165">
        <v>336180</v>
      </c>
      <c r="G14" s="165">
        <v>1318096</v>
      </c>
      <c r="H14" s="165">
        <v>1459760</v>
      </c>
      <c r="I14" s="167">
        <f t="shared" ref="I14:I21" si="10">IFERROR(H14/G14-1,"-")</f>
        <v>0.10747623845304144</v>
      </c>
      <c r="J14" s="166">
        <f t="shared" si="4"/>
        <v>0.26485145083251305</v>
      </c>
      <c r="K14" s="164">
        <f t="shared" si="5"/>
        <v>141664</v>
      </c>
      <c r="L14" s="165">
        <f t="shared" si="6"/>
        <v>305664</v>
      </c>
      <c r="M14" s="166">
        <f t="shared" si="1"/>
        <v>0.35703541444196218</v>
      </c>
      <c r="P14" s="164" t="s">
        <v>111</v>
      </c>
      <c r="Q14" s="165">
        <v>11864</v>
      </c>
      <c r="R14" s="165">
        <v>10460</v>
      </c>
      <c r="S14" s="165">
        <v>3706</v>
      </c>
      <c r="T14" s="165">
        <v>3336</v>
      </c>
      <c r="U14" s="165">
        <v>9917</v>
      </c>
      <c r="V14" s="165">
        <v>11646</v>
      </c>
      <c r="W14" s="167">
        <f t="shared" ref="W14:W21" si="11">IFERROR(V14/U14-1,"-")</f>
        <v>0.17434708077039418</v>
      </c>
      <c r="X14" s="166">
        <f t="shared" si="7"/>
        <v>0.11338432122370934</v>
      </c>
      <c r="Y14" s="164">
        <f t="shared" si="8"/>
        <v>1729</v>
      </c>
      <c r="Z14" s="165">
        <f t="shared" si="9"/>
        <v>1186</v>
      </c>
      <c r="AA14" s="166">
        <f t="shared" si="3"/>
        <v>4.8705820358079369E-2</v>
      </c>
    </row>
    <row r="15" spans="1:27" x14ac:dyDescent="0.25">
      <c r="A15" s="1"/>
      <c r="B15" s="164" t="s">
        <v>114</v>
      </c>
      <c r="C15" s="165">
        <v>486325</v>
      </c>
      <c r="D15" s="165">
        <v>415961</v>
      </c>
      <c r="E15" s="165">
        <v>117027</v>
      </c>
      <c r="F15" s="165">
        <v>194551</v>
      </c>
      <c r="G15" s="165">
        <v>339027</v>
      </c>
      <c r="H15" s="165">
        <v>381795</v>
      </c>
      <c r="I15" s="167">
        <f t="shared" si="10"/>
        <v>0.126149244750418</v>
      </c>
      <c r="J15" s="166">
        <f t="shared" si="4"/>
        <v>-8.213750808369058E-2</v>
      </c>
      <c r="K15" s="164">
        <f t="shared" si="5"/>
        <v>42768</v>
      </c>
      <c r="L15" s="165">
        <f t="shared" si="6"/>
        <v>-34166</v>
      </c>
      <c r="M15" s="166">
        <f t="shared" si="1"/>
        <v>9.3381333956862059E-2</v>
      </c>
      <c r="P15" s="164" t="s">
        <v>114</v>
      </c>
      <c r="Q15" s="165">
        <v>10977</v>
      </c>
      <c r="R15" s="165">
        <v>9550</v>
      </c>
      <c r="S15" s="165">
        <v>3876</v>
      </c>
      <c r="T15" s="165">
        <v>7314</v>
      </c>
      <c r="U15" s="165">
        <v>11261</v>
      </c>
      <c r="V15" s="165">
        <v>13316</v>
      </c>
      <c r="W15" s="167">
        <f t="shared" si="11"/>
        <v>0.18248823372702239</v>
      </c>
      <c r="X15" s="166">
        <f t="shared" si="7"/>
        <v>0.39434554973822</v>
      </c>
      <c r="Y15" s="164">
        <f t="shared" si="8"/>
        <v>2055</v>
      </c>
      <c r="Z15" s="165">
        <f t="shared" si="9"/>
        <v>3766</v>
      </c>
      <c r="AA15" s="166">
        <f t="shared" si="3"/>
        <v>5.5690082765600626E-2</v>
      </c>
    </row>
    <row r="16" spans="1:27" x14ac:dyDescent="0.25">
      <c r="A16" s="1"/>
      <c r="B16" s="164" t="s">
        <v>117</v>
      </c>
      <c r="C16" s="165">
        <v>133143</v>
      </c>
      <c r="D16" s="165">
        <v>139070</v>
      </c>
      <c r="E16" s="165">
        <v>48758</v>
      </c>
      <c r="F16" s="165">
        <v>105234</v>
      </c>
      <c r="G16" s="165">
        <v>166430</v>
      </c>
      <c r="H16" s="165">
        <v>177305</v>
      </c>
      <c r="I16" s="167">
        <f t="shared" si="10"/>
        <v>6.5342786757195181E-2</v>
      </c>
      <c r="J16" s="166">
        <f t="shared" si="4"/>
        <v>0.27493348673329976</v>
      </c>
      <c r="K16" s="164">
        <f t="shared" si="5"/>
        <v>10875</v>
      </c>
      <c r="L16" s="165">
        <f t="shared" si="6"/>
        <v>38235</v>
      </c>
      <c r="M16" s="166">
        <f t="shared" si="1"/>
        <v>4.3366145227730656E-2</v>
      </c>
      <c r="P16" s="164" t="s">
        <v>117</v>
      </c>
      <c r="Q16" s="165">
        <v>6539</v>
      </c>
      <c r="R16" s="165">
        <v>6709</v>
      </c>
      <c r="S16" s="165">
        <v>2774</v>
      </c>
      <c r="T16" s="165">
        <v>7134</v>
      </c>
      <c r="U16" s="165">
        <v>8524</v>
      </c>
      <c r="V16" s="165">
        <v>8756</v>
      </c>
      <c r="W16" s="167">
        <f t="shared" si="11"/>
        <v>2.7217268887846036E-2</v>
      </c>
      <c r="X16" s="166">
        <f t="shared" si="7"/>
        <v>0.30511253540020866</v>
      </c>
      <c r="Y16" s="164">
        <f t="shared" si="8"/>
        <v>232</v>
      </c>
      <c r="Z16" s="165">
        <f t="shared" si="9"/>
        <v>2047</v>
      </c>
      <c r="AA16" s="166">
        <f t="shared" si="3"/>
        <v>3.6619282419315037E-2</v>
      </c>
    </row>
    <row r="17" spans="1:27" x14ac:dyDescent="0.25">
      <c r="A17" s="1"/>
      <c r="B17" s="164" t="s">
        <v>124</v>
      </c>
      <c r="C17" s="165">
        <v>100344</v>
      </c>
      <c r="D17" s="165">
        <v>91758</v>
      </c>
      <c r="E17" s="165">
        <v>27542</v>
      </c>
      <c r="F17" s="165">
        <v>67022</v>
      </c>
      <c r="G17" s="165">
        <v>123451</v>
      </c>
      <c r="H17" s="165">
        <v>117653</v>
      </c>
      <c r="I17" s="167">
        <f t="shared" si="10"/>
        <v>-4.6966002705526866E-2</v>
      </c>
      <c r="J17" s="166">
        <f t="shared" si="4"/>
        <v>0.28220972558251045</v>
      </c>
      <c r="K17" s="164">
        <f t="shared" si="5"/>
        <v>-5798</v>
      </c>
      <c r="L17" s="165">
        <f t="shared" si="6"/>
        <v>25895</v>
      </c>
      <c r="M17" s="166">
        <f t="shared" si="1"/>
        <v>2.877616020122498E-2</v>
      </c>
      <c r="P17" s="164" t="s">
        <v>124</v>
      </c>
      <c r="Q17" s="165">
        <v>1654</v>
      </c>
      <c r="R17" s="165">
        <v>1866</v>
      </c>
      <c r="S17" s="165">
        <v>715</v>
      </c>
      <c r="T17" s="165">
        <v>1333</v>
      </c>
      <c r="U17" s="165">
        <v>2573</v>
      </c>
      <c r="V17" s="165">
        <v>2637</v>
      </c>
      <c r="W17" s="167">
        <f t="shared" si="11"/>
        <v>2.4873688301593422E-2</v>
      </c>
      <c r="X17" s="166">
        <f t="shared" si="7"/>
        <v>0.41318327974276525</v>
      </c>
      <c r="Y17" s="164">
        <f t="shared" si="8"/>
        <v>64</v>
      </c>
      <c r="Z17" s="165">
        <f t="shared" si="9"/>
        <v>771</v>
      </c>
      <c r="AA17" s="166">
        <f t="shared" si="3"/>
        <v>1.1028443094990152E-2</v>
      </c>
    </row>
    <row r="18" spans="1:27" x14ac:dyDescent="0.25">
      <c r="A18" s="1"/>
      <c r="B18" s="164" t="s">
        <v>120</v>
      </c>
      <c r="C18" s="165">
        <v>120143</v>
      </c>
      <c r="D18" s="165">
        <v>118854</v>
      </c>
      <c r="E18" s="165">
        <v>48643</v>
      </c>
      <c r="F18" s="165">
        <v>83725</v>
      </c>
      <c r="G18" s="165">
        <v>130508</v>
      </c>
      <c r="H18" s="165">
        <v>134410</v>
      </c>
      <c r="I18" s="167">
        <f t="shared" si="10"/>
        <v>2.9898550280442526E-2</v>
      </c>
      <c r="J18" s="166">
        <f t="shared" si="4"/>
        <v>0.13088326854796639</v>
      </c>
      <c r="K18" s="164">
        <f t="shared" si="5"/>
        <v>3902</v>
      </c>
      <c r="L18" s="165">
        <f t="shared" si="6"/>
        <v>15556</v>
      </c>
      <c r="M18" s="166">
        <f t="shared" si="1"/>
        <v>3.2874671216600079E-2</v>
      </c>
      <c r="P18" s="164" t="s">
        <v>120</v>
      </c>
      <c r="Q18" s="165">
        <v>1793</v>
      </c>
      <c r="R18" s="165">
        <v>1484</v>
      </c>
      <c r="S18" s="165">
        <v>756</v>
      </c>
      <c r="T18" s="165">
        <v>1357</v>
      </c>
      <c r="U18" s="165">
        <v>1836</v>
      </c>
      <c r="V18" s="165">
        <v>1934</v>
      </c>
      <c r="W18" s="167">
        <f t="shared" si="11"/>
        <v>5.3376906318082895E-2</v>
      </c>
      <c r="X18" s="166">
        <f t="shared" si="7"/>
        <v>0.30323450134770891</v>
      </c>
      <c r="Y18" s="164">
        <f t="shared" si="8"/>
        <v>98</v>
      </c>
      <c r="Z18" s="165">
        <f t="shared" si="9"/>
        <v>450</v>
      </c>
      <c r="AA18" s="166">
        <f t="shared" si="3"/>
        <v>8.0883613749377897E-3</v>
      </c>
    </row>
    <row r="19" spans="1:27" x14ac:dyDescent="0.25">
      <c r="A19" s="163" t="s">
        <v>145</v>
      </c>
      <c r="B19" s="164" t="s">
        <v>129</v>
      </c>
      <c r="C19" s="165">
        <v>40543</v>
      </c>
      <c r="D19" s="165">
        <v>44463</v>
      </c>
      <c r="E19" s="165">
        <v>18278</v>
      </c>
      <c r="F19" s="165">
        <v>14971</v>
      </c>
      <c r="G19" s="165">
        <v>40935</v>
      </c>
      <c r="H19" s="165">
        <v>44457</v>
      </c>
      <c r="I19" s="167">
        <f t="shared" si="10"/>
        <v>8.6038842066691101E-2</v>
      </c>
      <c r="J19" s="166">
        <f t="shared" si="4"/>
        <v>-1.3494366102151378E-4</v>
      </c>
      <c r="K19" s="164">
        <f t="shared" si="5"/>
        <v>3522</v>
      </c>
      <c r="L19" s="165">
        <f t="shared" si="6"/>
        <v>-6</v>
      </c>
      <c r="M19" s="166">
        <f t="shared" si="1"/>
        <v>1.0873515797012052E-2</v>
      </c>
      <c r="P19" s="164" t="s">
        <v>129</v>
      </c>
      <c r="Q19" s="165">
        <v>1802</v>
      </c>
      <c r="R19" s="165">
        <v>1623</v>
      </c>
      <c r="S19" s="165">
        <v>671</v>
      </c>
      <c r="T19" s="165">
        <v>555</v>
      </c>
      <c r="U19" s="165">
        <v>1075</v>
      </c>
      <c r="V19" s="165">
        <v>1341</v>
      </c>
      <c r="W19" s="167">
        <f t="shared" si="11"/>
        <v>0.24744186046511629</v>
      </c>
      <c r="X19" s="166">
        <f t="shared" si="7"/>
        <v>-0.17375231053604434</v>
      </c>
      <c r="Y19" s="164">
        <f t="shared" si="8"/>
        <v>266</v>
      </c>
      <c r="Z19" s="165">
        <f t="shared" si="9"/>
        <v>-282</v>
      </c>
      <c r="AA19" s="166">
        <f t="shared" si="3"/>
        <v>5.6083208913089849E-3</v>
      </c>
    </row>
    <row r="20" spans="1:27" x14ac:dyDescent="0.25">
      <c r="A20" s="169" t="s">
        <v>146</v>
      </c>
      <c r="B20" s="164" t="s">
        <v>132</v>
      </c>
      <c r="C20" s="165">
        <v>67559</v>
      </c>
      <c r="D20" s="165">
        <v>60101</v>
      </c>
      <c r="E20" s="165">
        <v>25539</v>
      </c>
      <c r="F20" s="165">
        <v>12484</v>
      </c>
      <c r="G20" s="165">
        <v>35274</v>
      </c>
      <c r="H20" s="165">
        <v>44718</v>
      </c>
      <c r="I20" s="167">
        <f t="shared" si="10"/>
        <v>0.26773260758632422</v>
      </c>
      <c r="J20" s="166">
        <f t="shared" si="4"/>
        <v>-0.25595247999201343</v>
      </c>
      <c r="K20" s="164">
        <f t="shared" si="5"/>
        <v>9444</v>
      </c>
      <c r="L20" s="165">
        <f t="shared" si="6"/>
        <v>-15383</v>
      </c>
      <c r="M20" s="166">
        <f t="shared" si="1"/>
        <v>1.0937352484665742E-2</v>
      </c>
      <c r="P20" s="164" t="s">
        <v>132</v>
      </c>
      <c r="Q20" s="165">
        <v>3139</v>
      </c>
      <c r="R20" s="165">
        <v>2681</v>
      </c>
      <c r="S20" s="165">
        <v>1081</v>
      </c>
      <c r="T20" s="165">
        <v>919</v>
      </c>
      <c r="U20" s="165">
        <v>1885</v>
      </c>
      <c r="V20" s="165">
        <v>2455</v>
      </c>
      <c r="W20" s="167">
        <f t="shared" si="11"/>
        <v>0.3023872679045092</v>
      </c>
      <c r="X20" s="166">
        <f t="shared" si="7"/>
        <v>-8.4296904140246154E-2</v>
      </c>
      <c r="Y20" s="164">
        <f t="shared" si="8"/>
        <v>570</v>
      </c>
      <c r="Z20" s="165">
        <f t="shared" si="9"/>
        <v>-226</v>
      </c>
      <c r="AA20" s="166">
        <f t="shared" si="3"/>
        <v>1.0267283958362086E-2</v>
      </c>
    </row>
    <row r="21" spans="1:27" x14ac:dyDescent="0.25">
      <c r="B21" s="170" t="s">
        <v>146</v>
      </c>
      <c r="C21" s="171">
        <f t="shared" ref="C21:H21" si="12">C13-SUM(C14:C20)</f>
        <v>659269</v>
      </c>
      <c r="D21" s="171">
        <f t="shared" si="12"/>
        <v>681066</v>
      </c>
      <c r="E21" s="171">
        <f t="shared" si="12"/>
        <v>220643</v>
      </c>
      <c r="F21" s="171">
        <f t="shared" si="12"/>
        <v>374598</v>
      </c>
      <c r="G21" s="171">
        <f t="shared" si="12"/>
        <v>761082</v>
      </c>
      <c r="H21" s="171">
        <f t="shared" si="12"/>
        <v>847165</v>
      </c>
      <c r="I21" s="173">
        <f t="shared" si="10"/>
        <v>0.11310607792590033</v>
      </c>
      <c r="J21" s="172">
        <f t="shared" si="4"/>
        <v>0.24388091609330087</v>
      </c>
      <c r="K21" s="170">
        <f>H21-G21</f>
        <v>86083</v>
      </c>
      <c r="L21" s="171">
        <f t="shared" si="6"/>
        <v>166099</v>
      </c>
      <c r="M21" s="172">
        <f t="shared" si="1"/>
        <v>0.20720386013846448</v>
      </c>
      <c r="P21" s="170" t="s">
        <v>146</v>
      </c>
      <c r="Q21" s="171">
        <f t="shared" ref="Q21:V21" si="13">Q13-SUM(Q14:Q20)</f>
        <v>59498</v>
      </c>
      <c r="R21" s="171">
        <f t="shared" si="13"/>
        <v>65900</v>
      </c>
      <c r="S21" s="171">
        <f t="shared" si="13"/>
        <v>24958</v>
      </c>
      <c r="T21" s="171">
        <f t="shared" si="13"/>
        <v>37753</v>
      </c>
      <c r="U21" s="171">
        <f t="shared" si="13"/>
        <v>57174</v>
      </c>
      <c r="V21" s="171">
        <f t="shared" si="13"/>
        <v>50594</v>
      </c>
      <c r="W21" s="173">
        <f t="shared" si="11"/>
        <v>-0.11508727743379854</v>
      </c>
      <c r="X21" s="172">
        <f t="shared" si="7"/>
        <v>-0.23226100151745066</v>
      </c>
      <c r="Y21" s="170">
        <f>V21-U21</f>
        <v>-6580</v>
      </c>
      <c r="Z21" s="171">
        <f t="shared" si="9"/>
        <v>-15306</v>
      </c>
      <c r="AA21" s="172">
        <f t="shared" si="3"/>
        <v>0.21159387559648529</v>
      </c>
    </row>
    <row r="22" spans="1:27" x14ac:dyDescent="0.25">
      <c r="B22" s="155" t="s">
        <v>47</v>
      </c>
      <c r="C22" s="153"/>
      <c r="D22" s="153"/>
      <c r="E22" s="153"/>
      <c r="F22" s="153"/>
      <c r="G22" s="153"/>
      <c r="H22" s="154"/>
      <c r="I22" s="154"/>
      <c r="J22" s="154"/>
      <c r="K22" s="154"/>
      <c r="L22" s="153"/>
      <c r="M22" s="153"/>
    </row>
    <row r="23" spans="1:27" x14ac:dyDescent="0.25">
      <c r="B23" s="156" t="s">
        <v>69</v>
      </c>
      <c r="C23" s="178">
        <f>C24+C27</f>
        <v>1336905</v>
      </c>
      <c r="D23" s="178">
        <f t="shared" ref="D23:H23" si="14">D24+D27</f>
        <v>1371352</v>
      </c>
      <c r="E23" s="178">
        <f t="shared" si="14"/>
        <v>414401</v>
      </c>
      <c r="F23" s="178">
        <f t="shared" si="14"/>
        <v>752768</v>
      </c>
      <c r="G23" s="178">
        <f t="shared" si="14"/>
        <v>1490629</v>
      </c>
      <c r="H23" s="178">
        <f t="shared" si="14"/>
        <v>1543103</v>
      </c>
      <c r="I23" s="179">
        <f>IFERROR(H23/G23-1,"-")</f>
        <v>3.5202588974184712E-2</v>
      </c>
      <c r="J23" s="179">
        <f>IFERROR(H23/D23-1,"-")</f>
        <v>0.12524209685040755</v>
      </c>
      <c r="K23" s="178">
        <f>H23-G23</f>
        <v>52474</v>
      </c>
      <c r="L23" s="178">
        <f>H23-D23</f>
        <v>171751</v>
      </c>
      <c r="M23" s="179">
        <f t="shared" ref="M23:M35" si="15">H23/H$9</f>
        <v>0.37741986294434371</v>
      </c>
    </row>
    <row r="24" spans="1:27" x14ac:dyDescent="0.25">
      <c r="B24" s="159" t="s">
        <v>98</v>
      </c>
      <c r="C24" s="160">
        <v>161097</v>
      </c>
      <c r="D24" s="160">
        <v>182915</v>
      </c>
      <c r="E24" s="160">
        <v>81713</v>
      </c>
      <c r="F24" s="160">
        <v>207227</v>
      </c>
      <c r="G24" s="160">
        <v>174061</v>
      </c>
      <c r="H24" s="160">
        <v>142842</v>
      </c>
      <c r="I24" s="162">
        <f>IFERROR(H24/G24-1,"-")</f>
        <v>-0.17935666231953162</v>
      </c>
      <c r="J24" s="161">
        <f t="shared" ref="J24:J35" si="16">IFERROR(H24/D24-1,"-")</f>
        <v>-0.21907990050023229</v>
      </c>
      <c r="K24" s="159">
        <f t="shared" ref="K24:K34" si="17">H24-G24</f>
        <v>-31219</v>
      </c>
      <c r="L24" s="160">
        <f t="shared" ref="L24:L35" si="18">H24-D24</f>
        <v>-40073</v>
      </c>
      <c r="M24" s="161">
        <f t="shared" si="15"/>
        <v>3.4937012022331591E-2</v>
      </c>
    </row>
    <row r="25" spans="1:27" x14ac:dyDescent="0.25">
      <c r="B25" s="164" t="s">
        <v>104</v>
      </c>
      <c r="C25" s="165">
        <v>70692</v>
      </c>
      <c r="D25" s="165">
        <v>84229</v>
      </c>
      <c r="E25" s="165">
        <v>41419</v>
      </c>
      <c r="F25" s="165">
        <v>97227</v>
      </c>
      <c r="G25" s="165">
        <v>68469</v>
      </c>
      <c r="H25" s="165">
        <v>54932</v>
      </c>
      <c r="I25" s="167">
        <f>IFERROR(H25/G25-1,"-")</f>
        <v>-0.1977099125151528</v>
      </c>
      <c r="J25" s="166">
        <f t="shared" si="16"/>
        <v>-0.34782557076541332</v>
      </c>
      <c r="K25" s="164">
        <f t="shared" si="17"/>
        <v>-13537</v>
      </c>
      <c r="L25" s="165">
        <f t="shared" si="18"/>
        <v>-29297</v>
      </c>
      <c r="M25" s="166">
        <f t="shared" si="15"/>
        <v>1.3435543778515555E-2</v>
      </c>
    </row>
    <row r="26" spans="1:27" x14ac:dyDescent="0.25">
      <c r="B26" s="164" t="s">
        <v>101</v>
      </c>
      <c r="C26" s="165">
        <v>90405</v>
      </c>
      <c r="D26" s="165">
        <v>98686</v>
      </c>
      <c r="E26" s="165">
        <v>40294</v>
      </c>
      <c r="F26" s="165">
        <v>110000</v>
      </c>
      <c r="G26" s="165">
        <v>105592</v>
      </c>
      <c r="H26" s="165">
        <v>87910</v>
      </c>
      <c r="I26" s="167">
        <f>IFERROR(H26/G26-1,"-")</f>
        <v>-0.16745586786877797</v>
      </c>
      <c r="J26" s="166">
        <f t="shared" si="16"/>
        <v>-0.10919481993393187</v>
      </c>
      <c r="K26" s="164">
        <f t="shared" si="17"/>
        <v>-17682</v>
      </c>
      <c r="L26" s="165">
        <f t="shared" si="18"/>
        <v>-10776</v>
      </c>
      <c r="M26" s="166">
        <f t="shared" si="15"/>
        <v>2.1501468243816036E-2</v>
      </c>
    </row>
    <row r="27" spans="1:27" x14ac:dyDescent="0.25">
      <c r="B27" s="159" t="s">
        <v>108</v>
      </c>
      <c r="C27" s="160">
        <v>1175808</v>
      </c>
      <c r="D27" s="160">
        <v>1188437</v>
      </c>
      <c r="E27" s="160">
        <v>332688</v>
      </c>
      <c r="F27" s="160">
        <v>545541</v>
      </c>
      <c r="G27" s="160">
        <v>1316568</v>
      </c>
      <c r="H27" s="160">
        <v>1400261</v>
      </c>
      <c r="I27" s="162">
        <f>IFERROR(H27/G27-1,"-")</f>
        <v>6.3569067454168682E-2</v>
      </c>
      <c r="J27" s="161">
        <f t="shared" si="16"/>
        <v>0.17823746652115346</v>
      </c>
      <c r="K27" s="159">
        <f t="shared" si="17"/>
        <v>83693</v>
      </c>
      <c r="L27" s="160">
        <f t="shared" si="18"/>
        <v>211824</v>
      </c>
      <c r="M27" s="161">
        <f t="shared" si="15"/>
        <v>0.34248285092201214</v>
      </c>
    </row>
    <row r="28" spans="1:27" x14ac:dyDescent="0.25">
      <c r="B28" s="164" t="s">
        <v>111</v>
      </c>
      <c r="C28" s="165">
        <v>526508</v>
      </c>
      <c r="D28" s="165">
        <v>549781</v>
      </c>
      <c r="E28" s="165">
        <v>138327</v>
      </c>
      <c r="F28" s="165">
        <v>175307</v>
      </c>
      <c r="G28" s="165">
        <v>657205</v>
      </c>
      <c r="H28" s="165">
        <v>709893</v>
      </c>
      <c r="I28" s="167">
        <f t="shared" ref="I28:I35" si="19">IFERROR(H28/G28-1,"-")</f>
        <v>8.0169810028834165E-2</v>
      </c>
      <c r="J28" s="166">
        <f t="shared" si="16"/>
        <v>0.29122868924171619</v>
      </c>
      <c r="K28" s="164">
        <f t="shared" si="17"/>
        <v>52688</v>
      </c>
      <c r="L28" s="165">
        <f t="shared" si="18"/>
        <v>160112</v>
      </c>
      <c r="M28" s="166">
        <f t="shared" si="15"/>
        <v>0.17362918662276527</v>
      </c>
    </row>
    <row r="29" spans="1:27" x14ac:dyDescent="0.25">
      <c r="B29" s="164" t="s">
        <v>114</v>
      </c>
      <c r="C29" s="165">
        <v>189679</v>
      </c>
      <c r="D29" s="165">
        <v>172335</v>
      </c>
      <c r="E29" s="165">
        <v>45501</v>
      </c>
      <c r="F29" s="165">
        <v>95431</v>
      </c>
      <c r="G29" s="165">
        <v>155893</v>
      </c>
      <c r="H29" s="165">
        <v>167555</v>
      </c>
      <c r="I29" s="167">
        <f t="shared" si="19"/>
        <v>7.4807720680210243E-2</v>
      </c>
      <c r="J29" s="166">
        <f t="shared" si="16"/>
        <v>-2.7736675660776977E-2</v>
      </c>
      <c r="K29" s="164">
        <f t="shared" si="17"/>
        <v>11662</v>
      </c>
      <c r="L29" s="165">
        <f t="shared" si="18"/>
        <v>-4780</v>
      </c>
      <c r="M29" s="166">
        <f t="shared" si="15"/>
        <v>4.0981441378598521E-2</v>
      </c>
    </row>
    <row r="30" spans="1:27" x14ac:dyDescent="0.25">
      <c r="B30" s="164" t="s">
        <v>117</v>
      </c>
      <c r="C30" s="165">
        <v>41732</v>
      </c>
      <c r="D30" s="165">
        <v>43289</v>
      </c>
      <c r="E30" s="165">
        <v>16544</v>
      </c>
      <c r="F30" s="165">
        <v>35787</v>
      </c>
      <c r="G30" s="165">
        <v>52360</v>
      </c>
      <c r="H30" s="165">
        <v>46471</v>
      </c>
      <c r="I30" s="167">
        <f t="shared" si="19"/>
        <v>-0.11247135217723458</v>
      </c>
      <c r="J30" s="166">
        <f t="shared" si="16"/>
        <v>7.3505971493913025E-2</v>
      </c>
      <c r="K30" s="164">
        <f t="shared" si="17"/>
        <v>-5889</v>
      </c>
      <c r="L30" s="165">
        <f t="shared" si="18"/>
        <v>3182</v>
      </c>
      <c r="M30" s="166">
        <f t="shared" si="15"/>
        <v>1.1366110007489194E-2</v>
      </c>
    </row>
    <row r="31" spans="1:27" x14ac:dyDescent="0.25">
      <c r="B31" s="164" t="s">
        <v>124</v>
      </c>
      <c r="C31" s="165">
        <v>53584</v>
      </c>
      <c r="D31" s="165">
        <v>48135</v>
      </c>
      <c r="E31" s="165">
        <v>13391</v>
      </c>
      <c r="F31" s="165">
        <v>36053</v>
      </c>
      <c r="G31" s="165">
        <v>64395</v>
      </c>
      <c r="H31" s="165">
        <v>57474</v>
      </c>
      <c r="I31" s="167">
        <f t="shared" si="19"/>
        <v>-0.10747728860936412</v>
      </c>
      <c r="J31" s="166">
        <f t="shared" si="16"/>
        <v>0.1940168276721721</v>
      </c>
      <c r="K31" s="164">
        <f t="shared" si="17"/>
        <v>-6921</v>
      </c>
      <c r="L31" s="165">
        <f t="shared" si="18"/>
        <v>9339</v>
      </c>
      <c r="M31" s="166">
        <f t="shared" si="15"/>
        <v>1.4057278874361083E-2</v>
      </c>
    </row>
    <row r="32" spans="1:27" x14ac:dyDescent="0.25">
      <c r="B32" s="164" t="s">
        <v>120</v>
      </c>
      <c r="C32" s="165">
        <v>66617</v>
      </c>
      <c r="D32" s="165">
        <v>65068</v>
      </c>
      <c r="E32" s="165">
        <v>24404</v>
      </c>
      <c r="F32" s="165">
        <v>48646</v>
      </c>
      <c r="G32" s="165">
        <v>77679</v>
      </c>
      <c r="H32" s="165">
        <v>74613</v>
      </c>
      <c r="I32" s="167">
        <f t="shared" si="19"/>
        <v>-3.9470127061367988E-2</v>
      </c>
      <c r="J32" s="166">
        <f t="shared" si="16"/>
        <v>0.14669269072355084</v>
      </c>
      <c r="K32" s="164">
        <f t="shared" si="17"/>
        <v>-3066</v>
      </c>
      <c r="L32" s="165">
        <f t="shared" si="18"/>
        <v>9545</v>
      </c>
      <c r="M32" s="166">
        <f t="shared" si="15"/>
        <v>1.8249221363620134E-2</v>
      </c>
    </row>
    <row r="33" spans="2:13" x14ac:dyDescent="0.25">
      <c r="B33" s="164" t="s">
        <v>129</v>
      </c>
      <c r="C33" s="165">
        <v>22613</v>
      </c>
      <c r="D33" s="165">
        <v>26148</v>
      </c>
      <c r="E33" s="165">
        <v>9562</v>
      </c>
      <c r="F33" s="165">
        <v>6287</v>
      </c>
      <c r="G33" s="165">
        <v>20065</v>
      </c>
      <c r="H33" s="165">
        <v>20977</v>
      </c>
      <c r="I33" s="167">
        <f t="shared" si="19"/>
        <v>4.5452280089708363E-2</v>
      </c>
      <c r="J33" s="166">
        <f t="shared" si="16"/>
        <v>-0.19775891081535868</v>
      </c>
      <c r="K33" s="164">
        <f t="shared" si="17"/>
        <v>912</v>
      </c>
      <c r="L33" s="165">
        <f t="shared" si="18"/>
        <v>-5171</v>
      </c>
      <c r="M33" s="166">
        <f t="shared" si="15"/>
        <v>5.1306597582815262E-3</v>
      </c>
    </row>
    <row r="34" spans="2:13" x14ac:dyDescent="0.25">
      <c r="B34" s="164" t="s">
        <v>132</v>
      </c>
      <c r="C34" s="165">
        <v>30555</v>
      </c>
      <c r="D34" s="165">
        <v>29275</v>
      </c>
      <c r="E34" s="165">
        <v>11542</v>
      </c>
      <c r="F34" s="165">
        <v>4406</v>
      </c>
      <c r="G34" s="165">
        <v>17276</v>
      </c>
      <c r="H34" s="165">
        <v>22032</v>
      </c>
      <c r="I34" s="167">
        <f t="shared" si="19"/>
        <v>0.27529520722389433</v>
      </c>
      <c r="J34" s="166">
        <f t="shared" si="16"/>
        <v>-0.24741246797608885</v>
      </c>
      <c r="K34" s="164">
        <f t="shared" si="17"/>
        <v>4756</v>
      </c>
      <c r="L34" s="165">
        <f t="shared" si="18"/>
        <v>-7243</v>
      </c>
      <c r="M34" s="166">
        <f t="shared" si="15"/>
        <v>5.3886969440081322E-3</v>
      </c>
    </row>
    <row r="35" spans="2:13" x14ac:dyDescent="0.25">
      <c r="B35" s="170" t="s">
        <v>146</v>
      </c>
      <c r="C35" s="171">
        <f t="shared" ref="C35:H35" si="20">C27-SUM(C28:C34)</f>
        <v>244520</v>
      </c>
      <c r="D35" s="171">
        <f t="shared" si="20"/>
        <v>254406</v>
      </c>
      <c r="E35" s="171">
        <f t="shared" si="20"/>
        <v>73417</v>
      </c>
      <c r="F35" s="171">
        <f t="shared" si="20"/>
        <v>143624</v>
      </c>
      <c r="G35" s="171">
        <f t="shared" si="20"/>
        <v>271695</v>
      </c>
      <c r="H35" s="171">
        <f t="shared" si="20"/>
        <v>301246</v>
      </c>
      <c r="I35" s="173">
        <f t="shared" si="19"/>
        <v>0.10876534349178302</v>
      </c>
      <c r="J35" s="172">
        <f t="shared" si="16"/>
        <v>0.18411515451679605</v>
      </c>
      <c r="K35" s="170">
        <f>H35-G35</f>
        <v>29551</v>
      </c>
      <c r="L35" s="171">
        <f t="shared" si="18"/>
        <v>46840</v>
      </c>
      <c r="M35" s="172">
        <f t="shared" si="15"/>
        <v>7.3680255972888242E-2</v>
      </c>
    </row>
    <row r="36" spans="2:13" x14ac:dyDescent="0.25">
      <c r="B36" s="155" t="s">
        <v>48</v>
      </c>
      <c r="C36" s="153"/>
      <c r="D36" s="153"/>
      <c r="E36" s="153"/>
      <c r="F36" s="153"/>
      <c r="G36" s="153"/>
      <c r="H36" s="154"/>
      <c r="I36" s="154"/>
      <c r="J36" s="154"/>
      <c r="K36" s="154"/>
      <c r="L36" s="153"/>
      <c r="M36" s="153"/>
    </row>
    <row r="37" spans="2:13" x14ac:dyDescent="0.25">
      <c r="B37" s="156" t="s">
        <v>69</v>
      </c>
      <c r="C37" s="178">
        <f>C38+C41</f>
        <v>708603</v>
      </c>
      <c r="D37" s="178">
        <f t="shared" ref="D37:H37" si="21">D38+D41</f>
        <v>729995</v>
      </c>
      <c r="E37" s="178">
        <f t="shared" si="21"/>
        <v>195507</v>
      </c>
      <c r="F37" s="178">
        <f t="shared" si="21"/>
        <v>256749</v>
      </c>
      <c r="G37" s="178">
        <f t="shared" si="21"/>
        <v>752557</v>
      </c>
      <c r="H37" s="178">
        <f t="shared" si="21"/>
        <v>810513</v>
      </c>
      <c r="I37" s="179">
        <f>IFERROR(H37/G37-1,"-")</f>
        <v>7.7012106724141827E-2</v>
      </c>
      <c r="J37" s="179">
        <f>IFERROR(H37/D37-1,"-")</f>
        <v>0.11029938561223029</v>
      </c>
      <c r="K37" s="178">
        <f>H37-G37</f>
        <v>57956</v>
      </c>
      <c r="L37" s="178">
        <f>H37-D37</f>
        <v>80518</v>
      </c>
      <c r="M37" s="179">
        <f t="shared" ref="M37:M49" si="22">H37/H$9</f>
        <v>0.19823933034580896</v>
      </c>
    </row>
    <row r="38" spans="2:13" x14ac:dyDescent="0.25">
      <c r="B38" s="159" t="s">
        <v>98</v>
      </c>
      <c r="C38" s="160">
        <v>78119</v>
      </c>
      <c r="D38" s="160">
        <v>80952</v>
      </c>
      <c r="E38" s="160">
        <v>21989</v>
      </c>
      <c r="F38" s="160">
        <v>39834</v>
      </c>
      <c r="G38" s="160">
        <v>83088</v>
      </c>
      <c r="H38" s="160">
        <v>81141</v>
      </c>
      <c r="I38" s="162">
        <f>IFERROR(H38/G38-1,"-")</f>
        <v>-2.3432986712882742E-2</v>
      </c>
      <c r="J38" s="161">
        <f t="shared" ref="J38:J49" si="23">IFERROR(H38/D38-1,"-")</f>
        <v>2.3347168692557929E-3</v>
      </c>
      <c r="K38" s="159">
        <f t="shared" ref="K38:K48" si="24">H38-G38</f>
        <v>-1947</v>
      </c>
      <c r="L38" s="160">
        <f t="shared" ref="L38:L49" si="25">H38-D38</f>
        <v>189</v>
      </c>
      <c r="M38" s="161">
        <f t="shared" si="22"/>
        <v>1.984587230999291E-2</v>
      </c>
    </row>
    <row r="39" spans="2:13" x14ac:dyDescent="0.25">
      <c r="B39" s="164" t="s">
        <v>104</v>
      </c>
      <c r="C39" s="165">
        <v>11532</v>
      </c>
      <c r="D39" s="165">
        <v>18179</v>
      </c>
      <c r="E39" s="165">
        <v>3617</v>
      </c>
      <c r="F39" s="165">
        <v>9077</v>
      </c>
      <c r="G39" s="165">
        <v>18678</v>
      </c>
      <c r="H39" s="165">
        <v>28925</v>
      </c>
      <c r="I39" s="167">
        <f>IFERROR(H39/G39-1,"-")</f>
        <v>0.5486133418995609</v>
      </c>
      <c r="J39" s="166">
        <f t="shared" si="23"/>
        <v>0.59112162385169698</v>
      </c>
      <c r="K39" s="164">
        <f t="shared" si="24"/>
        <v>10247</v>
      </c>
      <c r="L39" s="165">
        <f t="shared" si="25"/>
        <v>10746</v>
      </c>
      <c r="M39" s="166">
        <f t="shared" si="22"/>
        <v>7.0746214190920125E-3</v>
      </c>
    </row>
    <row r="40" spans="2:13" x14ac:dyDescent="0.25">
      <c r="B40" s="164" t="s">
        <v>101</v>
      </c>
      <c r="C40" s="165">
        <v>66587</v>
      </c>
      <c r="D40" s="165">
        <v>62773</v>
      </c>
      <c r="E40" s="165">
        <v>18372</v>
      </c>
      <c r="F40" s="165">
        <v>30757</v>
      </c>
      <c r="G40" s="165">
        <v>64410</v>
      </c>
      <c r="H40" s="165">
        <v>52216</v>
      </c>
      <c r="I40" s="167">
        <f>IFERROR(H40/G40-1,"-")</f>
        <v>-0.18931842881540129</v>
      </c>
      <c r="J40" s="166">
        <f t="shared" si="23"/>
        <v>-0.16817740111194301</v>
      </c>
      <c r="K40" s="164">
        <f t="shared" si="24"/>
        <v>-12194</v>
      </c>
      <c r="L40" s="165">
        <f t="shared" si="25"/>
        <v>-10557</v>
      </c>
      <c r="M40" s="166">
        <f t="shared" si="22"/>
        <v>1.27712508909009E-2</v>
      </c>
    </row>
    <row r="41" spans="2:13" x14ac:dyDescent="0.25">
      <c r="B41" s="159" t="s">
        <v>108</v>
      </c>
      <c r="C41" s="160">
        <v>630484</v>
      </c>
      <c r="D41" s="160">
        <v>649043</v>
      </c>
      <c r="E41" s="160">
        <v>173518</v>
      </c>
      <c r="F41" s="160">
        <v>216915</v>
      </c>
      <c r="G41" s="160">
        <v>669469</v>
      </c>
      <c r="H41" s="160">
        <v>729372</v>
      </c>
      <c r="I41" s="162">
        <f>IFERROR(H41/G41-1,"-")</f>
        <v>8.9478377639591988E-2</v>
      </c>
      <c r="J41" s="161">
        <f t="shared" si="23"/>
        <v>0.12376529752266019</v>
      </c>
      <c r="K41" s="159">
        <f t="shared" si="24"/>
        <v>59903</v>
      </c>
      <c r="L41" s="160">
        <f t="shared" si="25"/>
        <v>80329</v>
      </c>
      <c r="M41" s="161">
        <f t="shared" si="22"/>
        <v>0.17839345803581605</v>
      </c>
    </row>
    <row r="42" spans="2:13" x14ac:dyDescent="0.25">
      <c r="B42" s="164" t="s">
        <v>111</v>
      </c>
      <c r="C42" s="165">
        <v>317550</v>
      </c>
      <c r="D42" s="165">
        <v>349797</v>
      </c>
      <c r="E42" s="165">
        <v>84221</v>
      </c>
      <c r="F42" s="165">
        <v>80790</v>
      </c>
      <c r="G42" s="165">
        <v>344263</v>
      </c>
      <c r="H42" s="165">
        <v>374301</v>
      </c>
      <c r="I42" s="167">
        <f t="shared" ref="I42:I49" si="26">IFERROR(H42/G42-1,"-")</f>
        <v>8.7253059434211577E-2</v>
      </c>
      <c r="J42" s="166">
        <f t="shared" si="23"/>
        <v>7.0052058765512459E-2</v>
      </c>
      <c r="K42" s="164">
        <f t="shared" si="24"/>
        <v>30038</v>
      </c>
      <c r="L42" s="165">
        <f t="shared" si="25"/>
        <v>24504</v>
      </c>
      <c r="M42" s="166">
        <f t="shared" si="22"/>
        <v>9.1548413890667563E-2</v>
      </c>
    </row>
    <row r="43" spans="2:13" x14ac:dyDescent="0.25">
      <c r="B43" s="164" t="s">
        <v>114</v>
      </c>
      <c r="C43" s="165">
        <v>51756</v>
      </c>
      <c r="D43" s="165">
        <v>38261</v>
      </c>
      <c r="E43" s="165">
        <v>10355</v>
      </c>
      <c r="F43" s="165">
        <v>13496</v>
      </c>
      <c r="G43" s="165">
        <v>27794</v>
      </c>
      <c r="H43" s="165">
        <v>33428</v>
      </c>
      <c r="I43" s="167">
        <f t="shared" si="26"/>
        <v>0.20270561991796798</v>
      </c>
      <c r="J43" s="166">
        <f t="shared" si="23"/>
        <v>-0.12631661482972212</v>
      </c>
      <c r="K43" s="164">
        <f t="shared" si="24"/>
        <v>5634</v>
      </c>
      <c r="L43" s="165">
        <f t="shared" si="25"/>
        <v>-4833</v>
      </c>
      <c r="M43" s="166">
        <f t="shared" si="22"/>
        <v>8.1759877198758091E-3</v>
      </c>
    </row>
    <row r="44" spans="2:13" x14ac:dyDescent="0.25">
      <c r="B44" s="164" t="s">
        <v>117</v>
      </c>
      <c r="C44" s="165">
        <v>14831</v>
      </c>
      <c r="D44" s="165">
        <v>16617</v>
      </c>
      <c r="E44" s="165">
        <v>5814</v>
      </c>
      <c r="F44" s="165">
        <v>10033</v>
      </c>
      <c r="G44" s="165">
        <v>17707</v>
      </c>
      <c r="H44" s="165">
        <v>19751</v>
      </c>
      <c r="I44" s="167">
        <f t="shared" si="26"/>
        <v>0.11543457389732881</v>
      </c>
      <c r="J44" s="166">
        <f t="shared" si="23"/>
        <v>0.18860203406150333</v>
      </c>
      <c r="K44" s="164">
        <f t="shared" si="24"/>
        <v>2044</v>
      </c>
      <c r="L44" s="165">
        <f t="shared" si="25"/>
        <v>3134</v>
      </c>
      <c r="M44" s="166">
        <f t="shared" si="22"/>
        <v>4.8307985358162948E-3</v>
      </c>
    </row>
    <row r="45" spans="2:13" x14ac:dyDescent="0.25">
      <c r="B45" s="164" t="s">
        <v>124</v>
      </c>
      <c r="C45" s="165">
        <v>28557</v>
      </c>
      <c r="D45" s="165">
        <v>27447</v>
      </c>
      <c r="E45" s="165">
        <v>6711</v>
      </c>
      <c r="F45" s="165">
        <v>15000</v>
      </c>
      <c r="G45" s="165">
        <v>30594</v>
      </c>
      <c r="H45" s="165">
        <v>29642</v>
      </c>
      <c r="I45" s="167">
        <f t="shared" si="26"/>
        <v>-3.1117212525331728E-2</v>
      </c>
      <c r="J45" s="166">
        <f t="shared" si="23"/>
        <v>7.9972310270703506E-2</v>
      </c>
      <c r="K45" s="164">
        <f t="shared" si="24"/>
        <v>-952</v>
      </c>
      <c r="L45" s="165">
        <f t="shared" si="25"/>
        <v>2195</v>
      </c>
      <c r="M45" s="166">
        <f t="shared" si="22"/>
        <v>7.2499888713820375E-3</v>
      </c>
    </row>
    <row r="46" spans="2:13" x14ac:dyDescent="0.25">
      <c r="B46" s="164" t="s">
        <v>120</v>
      </c>
      <c r="C46" s="165">
        <v>32830</v>
      </c>
      <c r="D46" s="165">
        <v>33677</v>
      </c>
      <c r="E46" s="165">
        <v>11453</v>
      </c>
      <c r="F46" s="165">
        <v>17690</v>
      </c>
      <c r="G46" s="165">
        <v>30778</v>
      </c>
      <c r="H46" s="165">
        <v>35500</v>
      </c>
      <c r="I46" s="167">
        <f t="shared" si="26"/>
        <v>0.15342127493664304</v>
      </c>
      <c r="J46" s="166">
        <f t="shared" si="23"/>
        <v>5.4131900109867237E-2</v>
      </c>
      <c r="K46" s="164">
        <f t="shared" si="24"/>
        <v>4722</v>
      </c>
      <c r="L46" s="165">
        <f t="shared" si="25"/>
        <v>1823</v>
      </c>
      <c r="M46" s="166">
        <f t="shared" si="22"/>
        <v>8.6827678609426601E-3</v>
      </c>
    </row>
    <row r="47" spans="2:13" x14ac:dyDescent="0.25">
      <c r="B47" s="164" t="s">
        <v>129</v>
      </c>
      <c r="C47" s="165">
        <v>8639</v>
      </c>
      <c r="D47" s="165">
        <v>8042</v>
      </c>
      <c r="E47" s="165">
        <v>3389</v>
      </c>
      <c r="F47" s="165">
        <v>3388</v>
      </c>
      <c r="G47" s="165">
        <v>8823</v>
      </c>
      <c r="H47" s="165">
        <v>9220</v>
      </c>
      <c r="I47" s="167">
        <f t="shared" si="26"/>
        <v>4.4996033095318966E-2</v>
      </c>
      <c r="J47" s="166">
        <f t="shared" si="23"/>
        <v>0.14648097488187029</v>
      </c>
      <c r="K47" s="164">
        <f t="shared" si="24"/>
        <v>397</v>
      </c>
      <c r="L47" s="165">
        <f t="shared" si="25"/>
        <v>1178</v>
      </c>
      <c r="M47" s="166">
        <f t="shared" si="22"/>
        <v>2.2550737937434176E-3</v>
      </c>
    </row>
    <row r="48" spans="2:13" x14ac:dyDescent="0.25">
      <c r="B48" s="164" t="s">
        <v>132</v>
      </c>
      <c r="C48" s="165">
        <v>13655</v>
      </c>
      <c r="D48" s="165">
        <v>11903</v>
      </c>
      <c r="E48" s="165">
        <v>5209</v>
      </c>
      <c r="F48" s="165">
        <v>3780</v>
      </c>
      <c r="G48" s="165">
        <v>8115</v>
      </c>
      <c r="H48" s="165">
        <v>10413</v>
      </c>
      <c r="I48" s="167">
        <f t="shared" si="26"/>
        <v>0.28317929759704241</v>
      </c>
      <c r="J48" s="166">
        <f t="shared" si="23"/>
        <v>-0.12517852642191041</v>
      </c>
      <c r="K48" s="164">
        <f t="shared" si="24"/>
        <v>2298</v>
      </c>
      <c r="L48" s="165">
        <f t="shared" si="25"/>
        <v>-1490</v>
      </c>
      <c r="M48" s="166">
        <f t="shared" si="22"/>
        <v>2.5468637108731246E-3</v>
      </c>
    </row>
    <row r="49" spans="2:13" x14ac:dyDescent="0.25">
      <c r="B49" s="170" t="s">
        <v>146</v>
      </c>
      <c r="C49" s="171">
        <f t="shared" ref="C49:H49" si="27">C41-SUM(C42:C48)</f>
        <v>162666</v>
      </c>
      <c r="D49" s="171">
        <f t="shared" si="27"/>
        <v>163299</v>
      </c>
      <c r="E49" s="171">
        <f t="shared" si="27"/>
        <v>46366</v>
      </c>
      <c r="F49" s="171">
        <f t="shared" si="27"/>
        <v>72738</v>
      </c>
      <c r="G49" s="171">
        <f t="shared" si="27"/>
        <v>201395</v>
      </c>
      <c r="H49" s="171">
        <f t="shared" si="27"/>
        <v>217117</v>
      </c>
      <c r="I49" s="173">
        <f t="shared" si="26"/>
        <v>7.8065493185034418E-2</v>
      </c>
      <c r="J49" s="172">
        <f t="shared" si="23"/>
        <v>0.32956723556176093</v>
      </c>
      <c r="K49" s="170">
        <f>H49-G49</f>
        <v>15722</v>
      </c>
      <c r="L49" s="171">
        <f t="shared" si="25"/>
        <v>53818</v>
      </c>
      <c r="M49" s="172">
        <f t="shared" si="22"/>
        <v>5.3103563652515139E-2</v>
      </c>
    </row>
    <row r="50" spans="2:13" x14ac:dyDescent="0.25">
      <c r="B50" s="155" t="s">
        <v>49</v>
      </c>
      <c r="C50" s="153"/>
      <c r="D50" s="153"/>
      <c r="E50" s="153"/>
      <c r="F50" s="153"/>
      <c r="G50" s="153"/>
      <c r="H50" s="154"/>
      <c r="I50" s="154"/>
      <c r="J50" s="154"/>
      <c r="K50" s="154"/>
      <c r="L50" s="153"/>
      <c r="M50" s="153"/>
    </row>
    <row r="51" spans="2:13" x14ac:dyDescent="0.25">
      <c r="B51" s="156" t="s">
        <v>69</v>
      </c>
      <c r="C51" s="178">
        <f>C52+C55</f>
        <v>40967</v>
      </c>
      <c r="D51" s="178">
        <f t="shared" ref="D51:H51" si="28">D52+D55</f>
        <v>38821</v>
      </c>
      <c r="E51" s="178">
        <f t="shared" si="28"/>
        <v>10671</v>
      </c>
      <c r="F51" s="178">
        <f t="shared" si="28"/>
        <v>20161</v>
      </c>
      <c r="G51" s="178">
        <f t="shared" si="28"/>
        <v>37638</v>
      </c>
      <c r="H51" s="178">
        <f t="shared" si="28"/>
        <v>50521</v>
      </c>
      <c r="I51" s="179">
        <f>IFERROR(H51/G51-1,"-")</f>
        <v>0.34228705032148365</v>
      </c>
      <c r="J51" s="179">
        <f>IFERROR(H51/D51-1,"-")</f>
        <v>0.30138327194044456</v>
      </c>
      <c r="K51" s="178">
        <f>H51-G51</f>
        <v>12883</v>
      </c>
      <c r="L51" s="178">
        <f>H51-D51</f>
        <v>11700</v>
      </c>
      <c r="M51" s="179">
        <f t="shared" ref="M51:M63" si="29">H51/H$9</f>
        <v>1.2356679298667158E-2</v>
      </c>
    </row>
    <row r="52" spans="2:13" x14ac:dyDescent="0.25">
      <c r="B52" s="159" t="s">
        <v>98</v>
      </c>
      <c r="C52" s="160">
        <v>10199</v>
      </c>
      <c r="D52" s="160">
        <v>8657</v>
      </c>
      <c r="E52" s="160">
        <v>1985</v>
      </c>
      <c r="F52" s="160">
        <v>4950</v>
      </c>
      <c r="G52" s="160">
        <v>6738</v>
      </c>
      <c r="H52" s="160">
        <v>20078</v>
      </c>
      <c r="I52" s="162">
        <f>IFERROR(H52/G52-1,"-")</f>
        <v>1.9798159691303057</v>
      </c>
      <c r="J52" s="161">
        <f t="shared" ref="J52:J63" si="30">IFERROR(H52/D52-1,"-")</f>
        <v>1.3192791960263373</v>
      </c>
      <c r="K52" s="159">
        <f t="shared" ref="K52:K62" si="31">H52-G52</f>
        <v>13340</v>
      </c>
      <c r="L52" s="160">
        <f t="shared" ref="L52:L63" si="32">H52-D52</f>
        <v>11421</v>
      </c>
      <c r="M52" s="161">
        <f t="shared" si="29"/>
        <v>4.9107778341410347E-3</v>
      </c>
    </row>
    <row r="53" spans="2:13" x14ac:dyDescent="0.25">
      <c r="B53" s="164" t="s">
        <v>104</v>
      </c>
      <c r="C53" s="165">
        <v>6087</v>
      </c>
      <c r="D53" s="165">
        <v>4791</v>
      </c>
      <c r="E53" s="165">
        <v>1483</v>
      </c>
      <c r="F53" s="165">
        <v>2415</v>
      </c>
      <c r="G53" s="165">
        <v>3508</v>
      </c>
      <c r="H53" s="165">
        <v>14700</v>
      </c>
      <c r="I53" s="167">
        <f>IFERROR(H53/G53-1,"-")</f>
        <v>3.1904218928164196</v>
      </c>
      <c r="J53" s="166">
        <f t="shared" si="30"/>
        <v>2.0682529743268629</v>
      </c>
      <c r="K53" s="164">
        <f t="shared" si="31"/>
        <v>11192</v>
      </c>
      <c r="L53" s="165">
        <f t="shared" si="32"/>
        <v>9909</v>
      </c>
      <c r="M53" s="166">
        <f t="shared" si="29"/>
        <v>3.5953996494607634E-3</v>
      </c>
    </row>
    <row r="54" spans="2:13" x14ac:dyDescent="0.25">
      <c r="B54" s="164" t="s">
        <v>101</v>
      </c>
      <c r="C54" s="165">
        <v>4112</v>
      </c>
      <c r="D54" s="165">
        <v>3866</v>
      </c>
      <c r="E54" s="165">
        <v>502</v>
      </c>
      <c r="F54" s="165">
        <v>2535</v>
      </c>
      <c r="G54" s="165">
        <v>3230</v>
      </c>
      <c r="H54" s="165">
        <v>5378</v>
      </c>
      <c r="I54" s="167">
        <f>IFERROR(H54/G54-1,"-")</f>
        <v>0.66501547987616094</v>
      </c>
      <c r="J54" s="166">
        <f t="shared" si="30"/>
        <v>0.39110191412312467</v>
      </c>
      <c r="K54" s="164">
        <f t="shared" si="31"/>
        <v>2148</v>
      </c>
      <c r="L54" s="165">
        <f t="shared" si="32"/>
        <v>1512</v>
      </c>
      <c r="M54" s="166">
        <f t="shared" si="29"/>
        <v>1.3153781846802712E-3</v>
      </c>
    </row>
    <row r="55" spans="2:13" x14ac:dyDescent="0.25">
      <c r="B55" s="159" t="s">
        <v>108</v>
      </c>
      <c r="C55" s="160">
        <v>30768</v>
      </c>
      <c r="D55" s="160">
        <v>30164</v>
      </c>
      <c r="E55" s="160">
        <v>8686</v>
      </c>
      <c r="F55" s="160">
        <v>15211</v>
      </c>
      <c r="G55" s="160">
        <v>30900</v>
      </c>
      <c r="H55" s="160">
        <v>30443</v>
      </c>
      <c r="I55" s="162">
        <f>IFERROR(H55/G55-1,"-")</f>
        <v>-1.4789644012945025E-2</v>
      </c>
      <c r="J55" s="161">
        <f t="shared" si="30"/>
        <v>9.2494364142685637E-3</v>
      </c>
      <c r="K55" s="159">
        <f t="shared" si="31"/>
        <v>-457</v>
      </c>
      <c r="L55" s="160">
        <f t="shared" si="32"/>
        <v>279</v>
      </c>
      <c r="M55" s="161">
        <f t="shared" si="29"/>
        <v>7.4459014645261237E-3</v>
      </c>
    </row>
    <row r="56" spans="2:13" x14ac:dyDescent="0.25">
      <c r="B56" s="164" t="s">
        <v>111</v>
      </c>
      <c r="C56" s="165">
        <v>8535</v>
      </c>
      <c r="D56" s="165">
        <v>8594</v>
      </c>
      <c r="E56" s="165">
        <v>2447</v>
      </c>
      <c r="F56" s="165">
        <v>3030</v>
      </c>
      <c r="G56" s="165">
        <v>10329</v>
      </c>
      <c r="H56" s="165">
        <v>9247</v>
      </c>
      <c r="I56" s="167">
        <f t="shared" ref="I56:I63" si="33">IFERROR(H56/G56-1,"-")</f>
        <v>-0.10475360635105047</v>
      </c>
      <c r="J56" s="166">
        <f t="shared" si="30"/>
        <v>7.5983244123807303E-2</v>
      </c>
      <c r="K56" s="164">
        <f t="shared" si="31"/>
        <v>-1082</v>
      </c>
      <c r="L56" s="165">
        <f t="shared" si="32"/>
        <v>653</v>
      </c>
      <c r="M56" s="166">
        <f t="shared" si="29"/>
        <v>2.2616775890179374E-3</v>
      </c>
    </row>
    <row r="57" spans="2:13" x14ac:dyDescent="0.25">
      <c r="B57" s="164" t="s">
        <v>114</v>
      </c>
      <c r="C57" s="165">
        <v>9863</v>
      </c>
      <c r="D57" s="165">
        <v>9255</v>
      </c>
      <c r="E57" s="165">
        <v>2773</v>
      </c>
      <c r="F57" s="165">
        <v>5150</v>
      </c>
      <c r="G57" s="165">
        <v>6783</v>
      </c>
      <c r="H57" s="165">
        <v>6068</v>
      </c>
      <c r="I57" s="167">
        <f t="shared" si="33"/>
        <v>-0.10541058528674629</v>
      </c>
      <c r="J57" s="166">
        <f t="shared" si="30"/>
        <v>-0.34435440302539166</v>
      </c>
      <c r="K57" s="164">
        <f t="shared" si="31"/>
        <v>-715</v>
      </c>
      <c r="L57" s="165">
        <f t="shared" si="32"/>
        <v>-3187</v>
      </c>
      <c r="M57" s="166">
        <f t="shared" si="29"/>
        <v>1.4841418416957765E-3</v>
      </c>
    </row>
    <row r="58" spans="2:13" x14ac:dyDescent="0.25">
      <c r="B58" s="164" t="s">
        <v>117</v>
      </c>
      <c r="C58" s="165">
        <v>2031</v>
      </c>
      <c r="D58" s="165">
        <v>1959</v>
      </c>
      <c r="E58" s="165">
        <v>473</v>
      </c>
      <c r="F58" s="165">
        <v>1642</v>
      </c>
      <c r="G58" s="165">
        <v>2739</v>
      </c>
      <c r="H58" s="165">
        <v>2907</v>
      </c>
      <c r="I58" s="167">
        <f t="shared" si="33"/>
        <v>6.1336254107338339E-2</v>
      </c>
      <c r="J58" s="166">
        <f t="shared" si="30"/>
        <v>0.48392036753445633</v>
      </c>
      <c r="K58" s="164">
        <f t="shared" si="31"/>
        <v>168</v>
      </c>
      <c r="L58" s="165">
        <f t="shared" si="32"/>
        <v>948</v>
      </c>
      <c r="M58" s="166">
        <f t="shared" si="29"/>
        <v>7.1100862455662848E-4</v>
      </c>
    </row>
    <row r="59" spans="2:13" x14ac:dyDescent="0.25">
      <c r="B59" s="164" t="s">
        <v>124</v>
      </c>
      <c r="C59" s="165">
        <v>521</v>
      </c>
      <c r="D59" s="165">
        <v>546</v>
      </c>
      <c r="E59" s="165">
        <v>259</v>
      </c>
      <c r="F59" s="165">
        <v>377</v>
      </c>
      <c r="G59" s="165">
        <v>866</v>
      </c>
      <c r="H59" s="165">
        <v>806</v>
      </c>
      <c r="I59" s="167">
        <f t="shared" si="33"/>
        <v>-6.9284064665127043E-2</v>
      </c>
      <c r="J59" s="166">
        <f t="shared" si="30"/>
        <v>0.47619047619047628</v>
      </c>
      <c r="K59" s="164">
        <f t="shared" si="31"/>
        <v>-60</v>
      </c>
      <c r="L59" s="165">
        <f t="shared" si="32"/>
        <v>260</v>
      </c>
      <c r="M59" s="166">
        <f t="shared" si="29"/>
        <v>1.971355181949235E-4</v>
      </c>
    </row>
    <row r="60" spans="2:13" x14ac:dyDescent="0.25">
      <c r="B60" s="164" t="s">
        <v>120</v>
      </c>
      <c r="C60" s="165">
        <v>584</v>
      </c>
      <c r="D60" s="165">
        <v>636</v>
      </c>
      <c r="E60" s="165">
        <v>175</v>
      </c>
      <c r="F60" s="165">
        <v>476</v>
      </c>
      <c r="G60" s="165">
        <v>649</v>
      </c>
      <c r="H60" s="165">
        <v>683</v>
      </c>
      <c r="I60" s="167">
        <f t="shared" si="33"/>
        <v>5.238828967642517E-2</v>
      </c>
      <c r="J60" s="166">
        <f t="shared" si="30"/>
        <v>7.3899371069182429E-2</v>
      </c>
      <c r="K60" s="164">
        <f t="shared" si="31"/>
        <v>34</v>
      </c>
      <c r="L60" s="165">
        <f t="shared" si="32"/>
        <v>47</v>
      </c>
      <c r="M60" s="166">
        <f t="shared" si="29"/>
        <v>1.6705156194433344E-4</v>
      </c>
    </row>
    <row r="61" spans="2:13" x14ac:dyDescent="0.25">
      <c r="B61" s="164" t="s">
        <v>129</v>
      </c>
      <c r="C61" s="165">
        <v>312</v>
      </c>
      <c r="D61" s="165">
        <v>160</v>
      </c>
      <c r="E61" s="165">
        <v>76</v>
      </c>
      <c r="F61" s="165">
        <v>98</v>
      </c>
      <c r="G61" s="165">
        <v>132</v>
      </c>
      <c r="H61" s="165">
        <v>239</v>
      </c>
      <c r="I61" s="167">
        <f t="shared" si="33"/>
        <v>0.81060606060606055</v>
      </c>
      <c r="J61" s="166">
        <f t="shared" si="30"/>
        <v>0.49374999999999991</v>
      </c>
      <c r="K61" s="164">
        <f t="shared" si="31"/>
        <v>107</v>
      </c>
      <c r="L61" s="165">
        <f t="shared" si="32"/>
        <v>79</v>
      </c>
      <c r="M61" s="166">
        <f t="shared" si="29"/>
        <v>5.8455817430008327E-5</v>
      </c>
    </row>
    <row r="62" spans="2:13" x14ac:dyDescent="0.25">
      <c r="B62" s="164" t="s">
        <v>132</v>
      </c>
      <c r="C62" s="165">
        <v>380</v>
      </c>
      <c r="D62" s="165">
        <v>340</v>
      </c>
      <c r="E62" s="165">
        <v>119</v>
      </c>
      <c r="F62" s="165">
        <v>91</v>
      </c>
      <c r="G62" s="165">
        <v>153</v>
      </c>
      <c r="H62" s="165">
        <v>195</v>
      </c>
      <c r="I62" s="167">
        <f t="shared" si="33"/>
        <v>0.27450980392156854</v>
      </c>
      <c r="J62" s="166">
        <f t="shared" si="30"/>
        <v>-0.42647058823529416</v>
      </c>
      <c r="K62" s="164">
        <f t="shared" si="31"/>
        <v>42</v>
      </c>
      <c r="L62" s="165">
        <f t="shared" si="32"/>
        <v>-145</v>
      </c>
      <c r="M62" s="166">
        <f t="shared" si="29"/>
        <v>4.7694076982642782E-5</v>
      </c>
    </row>
    <row r="63" spans="2:13" x14ac:dyDescent="0.25">
      <c r="B63" s="170" t="s">
        <v>146</v>
      </c>
      <c r="C63" s="171">
        <f t="shared" ref="C63:H63" si="34">C55-SUM(C56:C62)</f>
        <v>8542</v>
      </c>
      <c r="D63" s="171">
        <f t="shared" si="34"/>
        <v>8674</v>
      </c>
      <c r="E63" s="171">
        <f t="shared" si="34"/>
        <v>2364</v>
      </c>
      <c r="F63" s="171">
        <f t="shared" si="34"/>
        <v>4347</v>
      </c>
      <c r="G63" s="171">
        <f t="shared" si="34"/>
        <v>9249</v>
      </c>
      <c r="H63" s="171">
        <f t="shared" si="34"/>
        <v>10298</v>
      </c>
      <c r="I63" s="173">
        <f t="shared" si="33"/>
        <v>0.11341766677478637</v>
      </c>
      <c r="J63" s="172">
        <f t="shared" si="30"/>
        <v>0.18722619322112055</v>
      </c>
      <c r="K63" s="170">
        <f>H63-G63</f>
        <v>1049</v>
      </c>
      <c r="L63" s="171">
        <f t="shared" si="32"/>
        <v>1624</v>
      </c>
      <c r="M63" s="172">
        <f t="shared" si="29"/>
        <v>2.5187364347038737E-3</v>
      </c>
    </row>
    <row r="64" spans="2:13" x14ac:dyDescent="0.25">
      <c r="B64" s="155" t="s">
        <v>50</v>
      </c>
      <c r="C64" s="153"/>
      <c r="D64" s="153"/>
      <c r="E64" s="153"/>
      <c r="F64" s="153"/>
      <c r="G64" s="153"/>
      <c r="H64" s="154"/>
      <c r="I64" s="154"/>
      <c r="J64" s="154"/>
      <c r="K64" s="154"/>
      <c r="L64" s="153"/>
      <c r="M64" s="153"/>
    </row>
    <row r="65" spans="2:13" x14ac:dyDescent="0.25">
      <c r="B65" s="156" t="s">
        <v>69</v>
      </c>
      <c r="C65" s="178">
        <f>C66+C69</f>
        <v>134783</v>
      </c>
      <c r="D65" s="178">
        <f t="shared" ref="D65:H65" si="35">D66+D69</f>
        <v>135352</v>
      </c>
      <c r="E65" s="178">
        <f t="shared" si="35"/>
        <v>51640</v>
      </c>
      <c r="F65" s="178">
        <f t="shared" si="35"/>
        <v>62020</v>
      </c>
      <c r="G65" s="178">
        <f t="shared" si="35"/>
        <v>151473</v>
      </c>
      <c r="H65" s="178">
        <f t="shared" si="35"/>
        <v>170958</v>
      </c>
      <c r="I65" s="179">
        <f>IFERROR(H65/G65-1,"-")</f>
        <v>0.12863678675407497</v>
      </c>
      <c r="J65" s="179">
        <f>IFERROR(H65/D65-1,"-")</f>
        <v>0.26306223772090553</v>
      </c>
      <c r="K65" s="178">
        <f>H65-G65</f>
        <v>19485</v>
      </c>
      <c r="L65" s="178">
        <f>H65-D65</f>
        <v>35606</v>
      </c>
      <c r="M65" s="179">
        <f t="shared" ref="M65:M77" si="36">H65/H$9</f>
        <v>4.1813764168198174E-2</v>
      </c>
    </row>
    <row r="66" spans="2:13" x14ac:dyDescent="0.25">
      <c r="B66" s="159" t="s">
        <v>98</v>
      </c>
      <c r="C66" s="160">
        <v>34440</v>
      </c>
      <c r="D66" s="160">
        <v>41362</v>
      </c>
      <c r="E66" s="160">
        <v>22085</v>
      </c>
      <c r="F66" s="160">
        <v>25803</v>
      </c>
      <c r="G66" s="160">
        <v>30941</v>
      </c>
      <c r="H66" s="160">
        <v>45548</v>
      </c>
      <c r="I66" s="162">
        <f>IFERROR(H66/G66-1,"-")</f>
        <v>0.47209204615235456</v>
      </c>
      <c r="J66" s="161">
        <f t="shared" ref="J66:J77" si="37">IFERROR(H66/D66-1,"-")</f>
        <v>0.1012040036748707</v>
      </c>
      <c r="K66" s="159">
        <f t="shared" ref="K66:K76" si="38">H66-G66</f>
        <v>14607</v>
      </c>
      <c r="L66" s="160">
        <f t="shared" ref="L66:L77" si="39">H66-D66</f>
        <v>4186</v>
      </c>
      <c r="M66" s="161">
        <f t="shared" si="36"/>
        <v>1.1140358043104684E-2</v>
      </c>
    </row>
    <row r="67" spans="2:13" x14ac:dyDescent="0.25">
      <c r="B67" s="164" t="s">
        <v>104</v>
      </c>
      <c r="C67" s="165">
        <v>19155</v>
      </c>
      <c r="D67" s="165">
        <v>22237</v>
      </c>
      <c r="E67" s="165">
        <v>7922</v>
      </c>
      <c r="F67" s="165">
        <v>21207</v>
      </c>
      <c r="G67" s="165">
        <v>22920</v>
      </c>
      <c r="H67" s="165">
        <v>31464</v>
      </c>
      <c r="I67" s="167">
        <f>IFERROR(H67/G67-1,"-")</f>
        <v>0.37277486910994773</v>
      </c>
      <c r="J67" s="166">
        <f t="shared" si="37"/>
        <v>0.41493906552142823</v>
      </c>
      <c r="K67" s="164">
        <f t="shared" si="38"/>
        <v>8544</v>
      </c>
      <c r="L67" s="165">
        <f t="shared" si="39"/>
        <v>9227</v>
      </c>
      <c r="M67" s="166">
        <f t="shared" si="36"/>
        <v>7.6956227599070384E-3</v>
      </c>
    </row>
    <row r="68" spans="2:13" x14ac:dyDescent="0.25">
      <c r="B68" s="164" t="s">
        <v>101</v>
      </c>
      <c r="C68" s="165">
        <v>15285</v>
      </c>
      <c r="D68" s="165">
        <v>19125</v>
      </c>
      <c r="E68" s="165">
        <v>14163</v>
      </c>
      <c r="F68" s="165">
        <v>4596</v>
      </c>
      <c r="G68" s="165">
        <v>8021</v>
      </c>
      <c r="H68" s="165">
        <v>14084</v>
      </c>
      <c r="I68" s="167">
        <f>IFERROR(H68/G68-1,"-")</f>
        <v>0.75589078668495202</v>
      </c>
      <c r="J68" s="166">
        <f t="shared" si="37"/>
        <v>-0.26358169934640518</v>
      </c>
      <c r="K68" s="164">
        <f t="shared" si="38"/>
        <v>6063</v>
      </c>
      <c r="L68" s="165">
        <f t="shared" si="39"/>
        <v>-5041</v>
      </c>
      <c r="M68" s="166">
        <f t="shared" si="36"/>
        <v>3.4447352831976459E-3</v>
      </c>
    </row>
    <row r="69" spans="2:13" x14ac:dyDescent="0.25">
      <c r="B69" s="159" t="s">
        <v>108</v>
      </c>
      <c r="C69" s="160">
        <v>100343</v>
      </c>
      <c r="D69" s="160">
        <v>93990</v>
      </c>
      <c r="E69" s="160">
        <v>29555</v>
      </c>
      <c r="F69" s="160">
        <v>36217</v>
      </c>
      <c r="G69" s="160">
        <v>120532</v>
      </c>
      <c r="H69" s="160">
        <v>125410</v>
      </c>
      <c r="I69" s="162">
        <f>IFERROR(H69/G69-1,"-")</f>
        <v>4.0470580426774649E-2</v>
      </c>
      <c r="J69" s="161">
        <f t="shared" si="37"/>
        <v>0.33429088200872425</v>
      </c>
      <c r="K69" s="159">
        <f t="shared" si="38"/>
        <v>4878</v>
      </c>
      <c r="L69" s="160">
        <f t="shared" si="39"/>
        <v>31420</v>
      </c>
      <c r="M69" s="161">
        <f t="shared" si="36"/>
        <v>3.0673406125093491E-2</v>
      </c>
    </row>
    <row r="70" spans="2:13" x14ac:dyDescent="0.25">
      <c r="B70" s="164" t="s">
        <v>111</v>
      </c>
      <c r="C70" s="165">
        <v>46045</v>
      </c>
      <c r="D70" s="165">
        <v>40752</v>
      </c>
      <c r="E70" s="165">
        <v>13310</v>
      </c>
      <c r="F70" s="165">
        <v>7549</v>
      </c>
      <c r="G70" s="165">
        <v>52809</v>
      </c>
      <c r="H70" s="165">
        <v>48101</v>
      </c>
      <c r="I70" s="167">
        <f t="shared" ref="I70:I77" si="40">IFERROR(H70/G70-1,"-")</f>
        <v>-8.9151470393304177E-2</v>
      </c>
      <c r="J70" s="166">
        <f t="shared" si="37"/>
        <v>0.18033470749901848</v>
      </c>
      <c r="K70" s="164">
        <f t="shared" si="38"/>
        <v>-4708</v>
      </c>
      <c r="L70" s="165">
        <f t="shared" si="39"/>
        <v>7349</v>
      </c>
      <c r="M70" s="166">
        <f t="shared" si="36"/>
        <v>1.1764783574062054E-2</v>
      </c>
    </row>
    <row r="71" spans="2:13" x14ac:dyDescent="0.25">
      <c r="B71" s="164" t="s">
        <v>114</v>
      </c>
      <c r="C71" s="165">
        <v>13449</v>
      </c>
      <c r="D71" s="165">
        <v>11187</v>
      </c>
      <c r="E71" s="165">
        <v>3222</v>
      </c>
      <c r="F71" s="165">
        <v>3513</v>
      </c>
      <c r="G71" s="165">
        <v>7009</v>
      </c>
      <c r="H71" s="165">
        <v>9961</v>
      </c>
      <c r="I71" s="167">
        <f t="shared" si="40"/>
        <v>0.42117277785704088</v>
      </c>
      <c r="J71" s="166">
        <f t="shared" si="37"/>
        <v>-0.10959149012246361</v>
      </c>
      <c r="K71" s="164">
        <f t="shared" si="38"/>
        <v>2952</v>
      </c>
      <c r="L71" s="165">
        <f t="shared" si="39"/>
        <v>-1226</v>
      </c>
      <c r="M71" s="166">
        <f t="shared" si="36"/>
        <v>2.4363112862774601E-3</v>
      </c>
    </row>
    <row r="72" spans="2:13" x14ac:dyDescent="0.25">
      <c r="B72" s="164" t="s">
        <v>117</v>
      </c>
      <c r="C72" s="165">
        <v>6479</v>
      </c>
      <c r="D72" s="165">
        <v>10780</v>
      </c>
      <c r="E72" s="165">
        <v>3375</v>
      </c>
      <c r="F72" s="165">
        <v>6247</v>
      </c>
      <c r="G72" s="165">
        <v>17604</v>
      </c>
      <c r="H72" s="165">
        <v>15357</v>
      </c>
      <c r="I72" s="167">
        <f t="shared" si="40"/>
        <v>-0.12764144512610776</v>
      </c>
      <c r="J72" s="166">
        <f t="shared" si="37"/>
        <v>0.42458256029684605</v>
      </c>
      <c r="K72" s="164">
        <f t="shared" si="38"/>
        <v>-2247</v>
      </c>
      <c r="L72" s="165">
        <f t="shared" si="39"/>
        <v>4577</v>
      </c>
      <c r="M72" s="166">
        <f t="shared" si="36"/>
        <v>3.7560920011407446E-3</v>
      </c>
    </row>
    <row r="73" spans="2:13" x14ac:dyDescent="0.25">
      <c r="B73" s="164" t="s">
        <v>124</v>
      </c>
      <c r="C73" s="165">
        <v>2259</v>
      </c>
      <c r="D73" s="165">
        <v>1719</v>
      </c>
      <c r="E73" s="165">
        <v>459</v>
      </c>
      <c r="F73" s="165">
        <v>1777</v>
      </c>
      <c r="G73" s="165">
        <v>2468</v>
      </c>
      <c r="H73" s="165">
        <v>3478</v>
      </c>
      <c r="I73" s="167">
        <f t="shared" si="40"/>
        <v>0.4092382495948137</v>
      </c>
      <c r="J73" s="166">
        <f t="shared" si="37"/>
        <v>1.0232693426410706</v>
      </c>
      <c r="K73" s="164">
        <f t="shared" si="38"/>
        <v>1010</v>
      </c>
      <c r="L73" s="165">
        <f t="shared" si="39"/>
        <v>1759</v>
      </c>
      <c r="M73" s="166">
        <f t="shared" si="36"/>
        <v>8.5066666536221327E-4</v>
      </c>
    </row>
    <row r="74" spans="2:13" x14ac:dyDescent="0.25">
      <c r="B74" s="164" t="s">
        <v>120</v>
      </c>
      <c r="C74" s="165">
        <v>2914</v>
      </c>
      <c r="D74" s="165">
        <v>2455</v>
      </c>
      <c r="E74" s="165">
        <v>1163</v>
      </c>
      <c r="F74" s="165">
        <v>1607</v>
      </c>
      <c r="G74" s="165">
        <v>2853</v>
      </c>
      <c r="H74" s="165">
        <v>2272</v>
      </c>
      <c r="I74" s="167">
        <f t="shared" si="40"/>
        <v>-0.20364528566421314</v>
      </c>
      <c r="J74" s="166">
        <f t="shared" si="37"/>
        <v>-7.4541751527494871E-2</v>
      </c>
      <c r="K74" s="164">
        <f t="shared" si="38"/>
        <v>-581</v>
      </c>
      <c r="L74" s="165">
        <f t="shared" si="39"/>
        <v>-183</v>
      </c>
      <c r="M74" s="166">
        <f t="shared" si="36"/>
        <v>5.5569714310033027E-4</v>
      </c>
    </row>
    <row r="75" spans="2:13" x14ac:dyDescent="0.25">
      <c r="B75" s="164" t="s">
        <v>129</v>
      </c>
      <c r="C75" s="165">
        <v>1304</v>
      </c>
      <c r="D75" s="165">
        <v>2180</v>
      </c>
      <c r="E75" s="165">
        <v>651</v>
      </c>
      <c r="F75" s="165">
        <v>1674</v>
      </c>
      <c r="G75" s="165">
        <v>2685</v>
      </c>
      <c r="H75" s="165">
        <v>3745</v>
      </c>
      <c r="I75" s="167">
        <f t="shared" si="40"/>
        <v>0.39478584729981381</v>
      </c>
      <c r="J75" s="166">
        <f t="shared" si="37"/>
        <v>0.71788990825688082</v>
      </c>
      <c r="K75" s="164">
        <f t="shared" si="38"/>
        <v>1060</v>
      </c>
      <c r="L75" s="165">
        <f t="shared" si="39"/>
        <v>1565</v>
      </c>
      <c r="M75" s="166">
        <f t="shared" si="36"/>
        <v>9.1597086307690877E-4</v>
      </c>
    </row>
    <row r="76" spans="2:13" x14ac:dyDescent="0.25">
      <c r="B76" s="164" t="s">
        <v>132</v>
      </c>
      <c r="C76" s="165">
        <v>2586</v>
      </c>
      <c r="D76" s="165">
        <v>2290</v>
      </c>
      <c r="E76" s="165">
        <v>907</v>
      </c>
      <c r="F76" s="165">
        <v>154</v>
      </c>
      <c r="G76" s="165">
        <v>799</v>
      </c>
      <c r="H76" s="165">
        <v>1039</v>
      </c>
      <c r="I76" s="167">
        <f t="shared" si="40"/>
        <v>0.30037546933667092</v>
      </c>
      <c r="J76" s="166">
        <f t="shared" si="37"/>
        <v>-0.54628820960698687</v>
      </c>
      <c r="K76" s="164">
        <f t="shared" si="38"/>
        <v>240</v>
      </c>
      <c r="L76" s="165">
        <f t="shared" si="39"/>
        <v>-1251</v>
      </c>
      <c r="M76" s="166">
        <f t="shared" si="36"/>
        <v>2.5412382556392742E-4</v>
      </c>
    </row>
    <row r="77" spans="2:13" x14ac:dyDescent="0.25">
      <c r="B77" s="170" t="s">
        <v>146</v>
      </c>
      <c r="C77" s="171">
        <f t="shared" ref="C77:H77" si="41">C69-SUM(C70:C76)</f>
        <v>25307</v>
      </c>
      <c r="D77" s="171">
        <f t="shared" si="41"/>
        <v>22627</v>
      </c>
      <c r="E77" s="171">
        <f t="shared" si="41"/>
        <v>6468</v>
      </c>
      <c r="F77" s="171">
        <f t="shared" si="41"/>
        <v>13696</v>
      </c>
      <c r="G77" s="171">
        <f t="shared" si="41"/>
        <v>34305</v>
      </c>
      <c r="H77" s="171">
        <f t="shared" si="41"/>
        <v>41457</v>
      </c>
      <c r="I77" s="173">
        <f t="shared" si="40"/>
        <v>0.20848272846523841</v>
      </c>
      <c r="J77" s="172">
        <f t="shared" si="37"/>
        <v>0.83219162946921821</v>
      </c>
      <c r="K77" s="170">
        <f>H77-G77</f>
        <v>7152</v>
      </c>
      <c r="L77" s="171">
        <f t="shared" si="39"/>
        <v>18830</v>
      </c>
      <c r="M77" s="172">
        <f t="shared" si="36"/>
        <v>1.0139760766509855E-2</v>
      </c>
    </row>
    <row r="78" spans="2:13" x14ac:dyDescent="0.25">
      <c r="B78" s="155" t="s">
        <v>51</v>
      </c>
      <c r="C78" s="153"/>
      <c r="D78" s="153"/>
      <c r="E78" s="153"/>
      <c r="F78" s="153"/>
      <c r="G78" s="153"/>
      <c r="H78" s="154"/>
      <c r="I78" s="154"/>
      <c r="J78" s="154"/>
      <c r="K78" s="154"/>
      <c r="L78" s="153"/>
      <c r="M78" s="153"/>
    </row>
    <row r="79" spans="2:13" x14ac:dyDescent="0.25">
      <c r="B79" s="156" t="s">
        <v>69</v>
      </c>
      <c r="C79" s="178">
        <f>C80+C83</f>
        <v>643249</v>
      </c>
      <c r="D79" s="178">
        <f t="shared" ref="D79:H79" si="42">D80+D83</f>
        <v>632559</v>
      </c>
      <c r="E79" s="178">
        <f t="shared" si="42"/>
        <v>167932</v>
      </c>
      <c r="F79" s="178">
        <f t="shared" si="42"/>
        <v>285256</v>
      </c>
      <c r="G79" s="178">
        <f t="shared" si="42"/>
        <v>574800</v>
      </c>
      <c r="H79" s="178">
        <f t="shared" si="42"/>
        <v>652648</v>
      </c>
      <c r="I79" s="179">
        <f>IFERROR(H79/G79-1,"-")</f>
        <v>0.13543493389004868</v>
      </c>
      <c r="J79" s="179">
        <f>IFERROR(H79/D79-1,"-")</f>
        <v>3.1758302387603354E-2</v>
      </c>
      <c r="K79" s="178">
        <f>H79-G79</f>
        <v>77848</v>
      </c>
      <c r="L79" s="178">
        <f>H79-D79</f>
        <v>20089</v>
      </c>
      <c r="M79" s="179">
        <f t="shared" ref="M79:M91" si="43">H79/H$9</f>
        <v>0.15962791771573254</v>
      </c>
    </row>
    <row r="80" spans="2:13" x14ac:dyDescent="0.25">
      <c r="B80" s="159" t="s">
        <v>98</v>
      </c>
      <c r="C80" s="160">
        <v>278871</v>
      </c>
      <c r="D80" s="160">
        <v>285490</v>
      </c>
      <c r="E80" s="160">
        <v>76535</v>
      </c>
      <c r="F80" s="160">
        <v>147596</v>
      </c>
      <c r="G80" s="160">
        <v>279454</v>
      </c>
      <c r="H80" s="160">
        <v>279159</v>
      </c>
      <c r="I80" s="162">
        <f>IFERROR(H80/G80-1,"-")</f>
        <v>-1.0556299068898989E-3</v>
      </c>
      <c r="J80" s="161">
        <f t="shared" ref="J80:J91" si="44">IFERROR(H80/D80-1,"-")</f>
        <v>-2.2175908087848972E-2</v>
      </c>
      <c r="K80" s="159">
        <f t="shared" ref="K80:K90" si="45">H80-G80</f>
        <v>-295</v>
      </c>
      <c r="L80" s="160">
        <f t="shared" ref="L80:L91" si="46">H80-D80</f>
        <v>-6331</v>
      </c>
      <c r="M80" s="161">
        <f t="shared" si="43"/>
        <v>6.8278106853320905E-2</v>
      </c>
    </row>
    <row r="81" spans="2:13" x14ac:dyDescent="0.25">
      <c r="B81" s="164" t="s">
        <v>104</v>
      </c>
      <c r="C81" s="165">
        <v>63882</v>
      </c>
      <c r="D81" s="165">
        <v>49926</v>
      </c>
      <c r="E81" s="165">
        <v>18128</v>
      </c>
      <c r="F81" s="165">
        <v>48803</v>
      </c>
      <c r="G81" s="165">
        <v>66206</v>
      </c>
      <c r="H81" s="165">
        <v>60189</v>
      </c>
      <c r="I81" s="167">
        <f>IFERROR(H81/G81-1,"-")</f>
        <v>-9.088300154064588E-2</v>
      </c>
      <c r="J81" s="166">
        <f t="shared" si="44"/>
        <v>0.20556423506790056</v>
      </c>
      <c r="K81" s="164">
        <f t="shared" si="45"/>
        <v>-6017</v>
      </c>
      <c r="L81" s="165">
        <f t="shared" si="46"/>
        <v>10263</v>
      </c>
      <c r="M81" s="166">
        <f t="shared" si="43"/>
        <v>1.472132717696557E-2</v>
      </c>
    </row>
    <row r="82" spans="2:13" x14ac:dyDescent="0.25">
      <c r="B82" s="164" t="s">
        <v>101</v>
      </c>
      <c r="C82" s="165">
        <v>214989</v>
      </c>
      <c r="D82" s="165">
        <v>235564</v>
      </c>
      <c r="E82" s="165">
        <v>58407</v>
      </c>
      <c r="F82" s="165">
        <v>98793</v>
      </c>
      <c r="G82" s="165">
        <v>213248</v>
      </c>
      <c r="H82" s="165">
        <v>218970</v>
      </c>
      <c r="I82" s="167">
        <f>IFERROR(H82/G82-1,"-")</f>
        <v>2.6832608043217299E-2</v>
      </c>
      <c r="J82" s="166">
        <f t="shared" si="44"/>
        <v>-7.0443701074867082E-2</v>
      </c>
      <c r="K82" s="164">
        <f t="shared" si="45"/>
        <v>5722</v>
      </c>
      <c r="L82" s="165">
        <f t="shared" si="46"/>
        <v>-16594</v>
      </c>
      <c r="M82" s="166">
        <f t="shared" si="43"/>
        <v>5.3556779676355332E-2</v>
      </c>
    </row>
    <row r="83" spans="2:13" x14ac:dyDescent="0.25">
      <c r="B83" s="159" t="s">
        <v>108</v>
      </c>
      <c r="C83" s="160">
        <v>364378</v>
      </c>
      <c r="D83" s="160">
        <v>347069</v>
      </c>
      <c r="E83" s="160">
        <v>91397</v>
      </c>
      <c r="F83" s="160">
        <v>137660</v>
      </c>
      <c r="G83" s="160">
        <v>295346</v>
      </c>
      <c r="H83" s="160">
        <v>373489</v>
      </c>
      <c r="I83" s="162">
        <f>IFERROR(H83/G83-1,"-")</f>
        <v>0.26458120306352551</v>
      </c>
      <c r="J83" s="161">
        <f t="shared" si="44"/>
        <v>7.6123191642007759E-2</v>
      </c>
      <c r="K83" s="159">
        <f t="shared" si="45"/>
        <v>78143</v>
      </c>
      <c r="L83" s="160">
        <f t="shared" si="46"/>
        <v>26420</v>
      </c>
      <c r="M83" s="161">
        <f t="shared" si="43"/>
        <v>9.1349810862411632E-2</v>
      </c>
    </row>
    <row r="84" spans="2:13" x14ac:dyDescent="0.25">
      <c r="B84" s="164" t="s">
        <v>111</v>
      </c>
      <c r="C84" s="165">
        <v>56198</v>
      </c>
      <c r="D84" s="165">
        <v>63752</v>
      </c>
      <c r="E84" s="165">
        <v>17445</v>
      </c>
      <c r="F84" s="165">
        <v>14438</v>
      </c>
      <c r="G84" s="165">
        <v>62128</v>
      </c>
      <c r="H84" s="165">
        <v>82199</v>
      </c>
      <c r="I84" s="167">
        <f t="shared" ref="I84:I91" si="47">IFERROR(H84/G84-1,"-")</f>
        <v>0.32305884625289716</v>
      </c>
      <c r="J84" s="166">
        <f t="shared" si="44"/>
        <v>0.2893556280587275</v>
      </c>
      <c r="K84" s="164">
        <f t="shared" si="45"/>
        <v>20071</v>
      </c>
      <c r="L84" s="165">
        <f t="shared" si="46"/>
        <v>18447</v>
      </c>
      <c r="M84" s="166">
        <f t="shared" si="43"/>
        <v>2.010464325075002E-2</v>
      </c>
    </row>
    <row r="85" spans="2:13" x14ac:dyDescent="0.25">
      <c r="B85" s="164" t="s">
        <v>114</v>
      </c>
      <c r="C85" s="165">
        <v>168368</v>
      </c>
      <c r="D85" s="165">
        <v>138191</v>
      </c>
      <c r="E85" s="165">
        <v>31930</v>
      </c>
      <c r="F85" s="165">
        <v>44660</v>
      </c>
      <c r="G85" s="165">
        <v>97434</v>
      </c>
      <c r="H85" s="165">
        <v>111666</v>
      </c>
      <c r="I85" s="167">
        <f t="shared" si="47"/>
        <v>0.14606810764209621</v>
      </c>
      <c r="J85" s="166">
        <f t="shared" si="44"/>
        <v>-0.19194448263635111</v>
      </c>
      <c r="K85" s="164">
        <f t="shared" si="45"/>
        <v>14232</v>
      </c>
      <c r="L85" s="165">
        <f t="shared" si="46"/>
        <v>-26525</v>
      </c>
      <c r="M85" s="166">
        <f t="shared" si="43"/>
        <v>2.7311829745352761E-2</v>
      </c>
    </row>
    <row r="86" spans="2:13" x14ac:dyDescent="0.25">
      <c r="B86" s="164" t="s">
        <v>117</v>
      </c>
      <c r="C86" s="165">
        <v>17384</v>
      </c>
      <c r="D86" s="165">
        <v>21075</v>
      </c>
      <c r="E86" s="165">
        <v>6777</v>
      </c>
      <c r="F86" s="165">
        <v>16388</v>
      </c>
      <c r="G86" s="165">
        <v>26003</v>
      </c>
      <c r="H86" s="165">
        <v>37854</v>
      </c>
      <c r="I86" s="167">
        <f t="shared" si="47"/>
        <v>0.45575510518017159</v>
      </c>
      <c r="J86" s="166">
        <f t="shared" si="44"/>
        <v>0.79615658362989317</v>
      </c>
      <c r="K86" s="164">
        <f t="shared" si="45"/>
        <v>11851</v>
      </c>
      <c r="L86" s="165">
        <f t="shared" si="46"/>
        <v>16779</v>
      </c>
      <c r="M86" s="166">
        <f t="shared" si="43"/>
        <v>9.2585209748767168E-3</v>
      </c>
    </row>
    <row r="87" spans="2:13" x14ac:dyDescent="0.25">
      <c r="B87" s="164" t="s">
        <v>124</v>
      </c>
      <c r="C87" s="165">
        <v>7535</v>
      </c>
      <c r="D87" s="165">
        <v>6200</v>
      </c>
      <c r="E87" s="165">
        <v>1446</v>
      </c>
      <c r="F87" s="165">
        <v>3856</v>
      </c>
      <c r="G87" s="165">
        <v>5606</v>
      </c>
      <c r="H87" s="165">
        <v>7837</v>
      </c>
      <c r="I87" s="167">
        <f t="shared" si="47"/>
        <v>0.39796646450231887</v>
      </c>
      <c r="J87" s="166">
        <f t="shared" si="44"/>
        <v>0.26403225806451602</v>
      </c>
      <c r="K87" s="164">
        <f t="shared" si="45"/>
        <v>2231</v>
      </c>
      <c r="L87" s="165">
        <f t="shared" si="46"/>
        <v>1637</v>
      </c>
      <c r="M87" s="166">
        <f t="shared" si="43"/>
        <v>1.9168127246819049E-3</v>
      </c>
    </row>
    <row r="88" spans="2:13" x14ac:dyDescent="0.25">
      <c r="B88" s="164" t="s">
        <v>120</v>
      </c>
      <c r="C88" s="165">
        <v>5836</v>
      </c>
      <c r="D88" s="165">
        <v>5595</v>
      </c>
      <c r="E88" s="165">
        <v>1794</v>
      </c>
      <c r="F88" s="165">
        <v>4708</v>
      </c>
      <c r="G88" s="165">
        <v>5083</v>
      </c>
      <c r="H88" s="165">
        <v>6268</v>
      </c>
      <c r="I88" s="167">
        <f t="shared" si="47"/>
        <v>0.23313004131418458</v>
      </c>
      <c r="J88" s="166">
        <f t="shared" si="44"/>
        <v>0.12028596961572835</v>
      </c>
      <c r="K88" s="164">
        <f t="shared" si="45"/>
        <v>1185</v>
      </c>
      <c r="L88" s="165">
        <f t="shared" si="46"/>
        <v>673</v>
      </c>
      <c r="M88" s="166">
        <f t="shared" si="43"/>
        <v>1.5330588437292561E-3</v>
      </c>
    </row>
    <row r="89" spans="2:13" x14ac:dyDescent="0.25">
      <c r="B89" s="164" t="s">
        <v>129</v>
      </c>
      <c r="C89" s="165">
        <v>3604</v>
      </c>
      <c r="D89" s="165">
        <v>3790</v>
      </c>
      <c r="E89" s="165">
        <v>1708</v>
      </c>
      <c r="F89" s="165">
        <v>1077</v>
      </c>
      <c r="G89" s="165">
        <v>3385</v>
      </c>
      <c r="H89" s="165">
        <v>3805</v>
      </c>
      <c r="I89" s="167">
        <f t="shared" si="47"/>
        <v>0.12407680945347122</v>
      </c>
      <c r="J89" s="166">
        <f t="shared" si="44"/>
        <v>3.9577836411608391E-3</v>
      </c>
      <c r="K89" s="164">
        <f t="shared" si="45"/>
        <v>420</v>
      </c>
      <c r="L89" s="165">
        <f t="shared" si="46"/>
        <v>15</v>
      </c>
      <c r="M89" s="166">
        <f t="shared" si="43"/>
        <v>9.3064596368695274E-4</v>
      </c>
    </row>
    <row r="90" spans="2:13" x14ac:dyDescent="0.25">
      <c r="B90" s="164" t="s">
        <v>132</v>
      </c>
      <c r="C90" s="165">
        <v>7515</v>
      </c>
      <c r="D90" s="165">
        <v>6907</v>
      </c>
      <c r="E90" s="165">
        <v>2323</v>
      </c>
      <c r="F90" s="165">
        <v>1332</v>
      </c>
      <c r="G90" s="165">
        <v>3698</v>
      </c>
      <c r="H90" s="165">
        <v>4407</v>
      </c>
      <c r="I90" s="167">
        <f t="shared" si="47"/>
        <v>0.19172525689561914</v>
      </c>
      <c r="J90" s="166">
        <f t="shared" si="44"/>
        <v>-0.36195164326046037</v>
      </c>
      <c r="K90" s="164">
        <f t="shared" si="45"/>
        <v>709</v>
      </c>
      <c r="L90" s="165">
        <f t="shared" si="46"/>
        <v>-2500</v>
      </c>
      <c r="M90" s="166">
        <f t="shared" si="43"/>
        <v>1.0778861398077269E-3</v>
      </c>
    </row>
    <row r="91" spans="2:13" x14ac:dyDescent="0.25">
      <c r="B91" s="170" t="s">
        <v>146</v>
      </c>
      <c r="C91" s="171">
        <f t="shared" ref="C91:H91" si="48">C83-SUM(C84:C90)</f>
        <v>97938</v>
      </c>
      <c r="D91" s="171">
        <f t="shared" si="48"/>
        <v>101559</v>
      </c>
      <c r="E91" s="171">
        <f t="shared" si="48"/>
        <v>27974</v>
      </c>
      <c r="F91" s="171">
        <f t="shared" si="48"/>
        <v>51201</v>
      </c>
      <c r="G91" s="171">
        <f t="shared" si="48"/>
        <v>92009</v>
      </c>
      <c r="H91" s="171">
        <f t="shared" si="48"/>
        <v>119453</v>
      </c>
      <c r="I91" s="173">
        <f t="shared" si="47"/>
        <v>0.29827516873349347</v>
      </c>
      <c r="J91" s="172">
        <f t="shared" si="44"/>
        <v>0.17619314881005121</v>
      </c>
      <c r="K91" s="170">
        <f>H91-G91</f>
        <v>27444</v>
      </c>
      <c r="L91" s="171">
        <f t="shared" si="46"/>
        <v>17894</v>
      </c>
      <c r="M91" s="172">
        <f t="shared" si="43"/>
        <v>2.9216413219526297E-2</v>
      </c>
    </row>
    <row r="92" spans="2:13" x14ac:dyDescent="0.25">
      <c r="B92" s="155" t="s">
        <v>52</v>
      </c>
      <c r="C92" s="153"/>
      <c r="D92" s="153"/>
      <c r="E92" s="153"/>
      <c r="F92" s="153"/>
      <c r="G92" s="153"/>
      <c r="H92" s="154"/>
      <c r="I92" s="154"/>
      <c r="J92" s="154"/>
      <c r="K92" s="154"/>
      <c r="L92" s="153"/>
      <c r="M92" s="153"/>
    </row>
    <row r="93" spans="2:13" x14ac:dyDescent="0.25">
      <c r="B93" s="156" t="s">
        <v>69</v>
      </c>
      <c r="C93" s="178">
        <f>C94+C97</f>
        <v>53986</v>
      </c>
      <c r="D93" s="178">
        <f t="shared" ref="D93:H93" si="49">D94+D97</f>
        <v>55887</v>
      </c>
      <c r="E93" s="178">
        <f t="shared" si="49"/>
        <v>22616</v>
      </c>
      <c r="F93" s="178">
        <f t="shared" si="49"/>
        <v>33444</v>
      </c>
      <c r="G93" s="178">
        <f t="shared" si="49"/>
        <v>51485</v>
      </c>
      <c r="H93" s="178">
        <f t="shared" si="49"/>
        <v>58157</v>
      </c>
      <c r="I93" s="179">
        <f>IFERROR(H93/G93-1,"-")</f>
        <v>0.12959114305137409</v>
      </c>
      <c r="J93" s="179">
        <f>IFERROR(H93/D93-1,"-")</f>
        <v>4.0617674951240801E-2</v>
      </c>
      <c r="K93" s="178">
        <f>H93-G93</f>
        <v>6672</v>
      </c>
      <c r="L93" s="178">
        <f>H93-D93</f>
        <v>2270</v>
      </c>
      <c r="M93" s="179">
        <f t="shared" ref="M93:M105" si="50">H93/H$9</f>
        <v>1.4224330436305416E-2</v>
      </c>
    </row>
    <row r="94" spans="2:13" x14ac:dyDescent="0.25">
      <c r="B94" s="159" t="s">
        <v>98</v>
      </c>
      <c r="C94" s="160">
        <v>34282</v>
      </c>
      <c r="D94" s="160">
        <v>37119</v>
      </c>
      <c r="E94" s="160">
        <v>14777</v>
      </c>
      <c r="F94" s="160">
        <v>21732</v>
      </c>
      <c r="G94" s="160">
        <v>33809</v>
      </c>
      <c r="H94" s="160">
        <v>37722</v>
      </c>
      <c r="I94" s="162">
        <f>IFERROR(H94/G94-1,"-")</f>
        <v>0.11573841284864983</v>
      </c>
      <c r="J94" s="161">
        <f t="shared" ref="J94:J105" si="51">IFERROR(H94/D94-1,"-")</f>
        <v>1.6245049705002845E-2</v>
      </c>
      <c r="K94" s="159">
        <f t="shared" ref="K94:K104" si="52">H94-G94</f>
        <v>3913</v>
      </c>
      <c r="L94" s="160">
        <f t="shared" ref="L94:L105" si="53">H94-D94</f>
        <v>603</v>
      </c>
      <c r="M94" s="161">
        <f t="shared" si="50"/>
        <v>9.2262357535346194E-3</v>
      </c>
    </row>
    <row r="95" spans="2:13" x14ac:dyDescent="0.25">
      <c r="B95" s="164" t="s">
        <v>104</v>
      </c>
      <c r="C95" s="165">
        <v>16764</v>
      </c>
      <c r="D95" s="165">
        <v>19153</v>
      </c>
      <c r="E95" s="165">
        <v>8025</v>
      </c>
      <c r="F95" s="165">
        <v>11001</v>
      </c>
      <c r="G95" s="165">
        <v>16289</v>
      </c>
      <c r="H95" s="165">
        <v>12024</v>
      </c>
      <c r="I95" s="167">
        <f>IFERROR(H95/G95-1,"-")</f>
        <v>-0.261833138928111</v>
      </c>
      <c r="J95" s="166">
        <f t="shared" si="51"/>
        <v>-0.37221323030334674</v>
      </c>
      <c r="K95" s="164">
        <f t="shared" si="52"/>
        <v>-4265</v>
      </c>
      <c r="L95" s="165">
        <f t="shared" si="53"/>
        <v>-7129</v>
      </c>
      <c r="M95" s="166">
        <f t="shared" si="50"/>
        <v>2.9408901622528039E-3</v>
      </c>
    </row>
    <row r="96" spans="2:13" x14ac:dyDescent="0.25">
      <c r="B96" s="164" t="s">
        <v>101</v>
      </c>
      <c r="C96" s="165">
        <v>17518</v>
      </c>
      <c r="D96" s="165">
        <v>17966</v>
      </c>
      <c r="E96" s="165">
        <v>6752</v>
      </c>
      <c r="F96" s="165">
        <v>10731</v>
      </c>
      <c r="G96" s="165">
        <v>17520</v>
      </c>
      <c r="H96" s="165">
        <v>25698</v>
      </c>
      <c r="I96" s="167">
        <f>IFERROR(H96/G96-1,"-")</f>
        <v>0.46678082191780823</v>
      </c>
      <c r="J96" s="166">
        <f t="shared" si="51"/>
        <v>0.43036847378381382</v>
      </c>
      <c r="K96" s="164">
        <f t="shared" si="52"/>
        <v>8178</v>
      </c>
      <c r="L96" s="165">
        <f t="shared" si="53"/>
        <v>7732</v>
      </c>
      <c r="M96" s="166">
        <f t="shared" si="50"/>
        <v>6.2853455912818164E-3</v>
      </c>
    </row>
    <row r="97" spans="2:13" x14ac:dyDescent="0.25">
      <c r="B97" s="159" t="s">
        <v>108</v>
      </c>
      <c r="C97" s="160">
        <v>19704</v>
      </c>
      <c r="D97" s="160">
        <v>18768</v>
      </c>
      <c r="E97" s="160">
        <v>7839</v>
      </c>
      <c r="F97" s="160">
        <v>11712</v>
      </c>
      <c r="G97" s="160">
        <v>17676</v>
      </c>
      <c r="H97" s="160">
        <v>20435</v>
      </c>
      <c r="I97" s="162">
        <f>IFERROR(H97/G97-1,"-")</f>
        <v>0.15608735007920349</v>
      </c>
      <c r="J97" s="161">
        <f t="shared" si="51"/>
        <v>8.882139812446721E-2</v>
      </c>
      <c r="K97" s="159">
        <f t="shared" si="52"/>
        <v>2759</v>
      </c>
      <c r="L97" s="160">
        <f t="shared" si="53"/>
        <v>1667</v>
      </c>
      <c r="M97" s="161">
        <f t="shared" si="50"/>
        <v>4.9980946827707963E-3</v>
      </c>
    </row>
    <row r="98" spans="2:13" x14ac:dyDescent="0.25">
      <c r="B98" s="164" t="s">
        <v>111</v>
      </c>
      <c r="C98" s="165">
        <v>2265</v>
      </c>
      <c r="D98" s="165">
        <v>2421</v>
      </c>
      <c r="E98" s="165">
        <v>1262</v>
      </c>
      <c r="F98" s="165">
        <v>921</v>
      </c>
      <c r="G98" s="165">
        <v>2403</v>
      </c>
      <c r="H98" s="165">
        <v>2795</v>
      </c>
      <c r="I98" s="167">
        <f t="shared" ref="I98:I105" si="54">IFERROR(H98/G98-1,"-")</f>
        <v>0.16312942155638788</v>
      </c>
      <c r="J98" s="166">
        <f t="shared" si="51"/>
        <v>0.15448161916563397</v>
      </c>
      <c r="K98" s="164">
        <f t="shared" si="52"/>
        <v>392</v>
      </c>
      <c r="L98" s="165">
        <f t="shared" si="53"/>
        <v>374</v>
      </c>
      <c r="M98" s="166">
        <f t="shared" si="50"/>
        <v>6.8361510341787988E-4</v>
      </c>
    </row>
    <row r="99" spans="2:13" x14ac:dyDescent="0.25">
      <c r="B99" s="164" t="s">
        <v>114</v>
      </c>
      <c r="C99" s="165">
        <v>4527</v>
      </c>
      <c r="D99" s="165">
        <v>3905</v>
      </c>
      <c r="E99" s="165">
        <v>1429</v>
      </c>
      <c r="F99" s="165">
        <v>2395</v>
      </c>
      <c r="G99" s="165">
        <v>3482</v>
      </c>
      <c r="H99" s="165">
        <v>3814</v>
      </c>
      <c r="I99" s="167">
        <f t="shared" si="54"/>
        <v>9.5347501435956383E-2</v>
      </c>
      <c r="J99" s="166">
        <f t="shared" si="51"/>
        <v>-2.3303457106274017E-2</v>
      </c>
      <c r="K99" s="164">
        <f t="shared" si="52"/>
        <v>332</v>
      </c>
      <c r="L99" s="165">
        <f t="shared" si="53"/>
        <v>-91</v>
      </c>
      <c r="M99" s="166">
        <f t="shared" si="50"/>
        <v>9.3284722877845928E-4</v>
      </c>
    </row>
    <row r="100" spans="2:13" x14ac:dyDescent="0.25">
      <c r="B100" s="164" t="s">
        <v>117</v>
      </c>
      <c r="C100" s="165">
        <v>4157</v>
      </c>
      <c r="D100" s="165">
        <v>3854</v>
      </c>
      <c r="E100" s="165">
        <v>1899</v>
      </c>
      <c r="F100" s="165">
        <v>3541</v>
      </c>
      <c r="G100" s="165">
        <v>3412</v>
      </c>
      <c r="H100" s="165">
        <v>3885</v>
      </c>
      <c r="I100" s="167">
        <f t="shared" si="54"/>
        <v>0.13862837045720977</v>
      </c>
      <c r="J100" s="166">
        <f t="shared" si="51"/>
        <v>8.0435910742087113E-3</v>
      </c>
      <c r="K100" s="164">
        <f t="shared" si="52"/>
        <v>473</v>
      </c>
      <c r="L100" s="165">
        <f t="shared" si="53"/>
        <v>31</v>
      </c>
      <c r="M100" s="166">
        <f t="shared" si="50"/>
        <v>9.5021276450034462E-4</v>
      </c>
    </row>
    <row r="101" spans="2:13" x14ac:dyDescent="0.25">
      <c r="B101" s="164" t="s">
        <v>124</v>
      </c>
      <c r="C101" s="165">
        <v>535</v>
      </c>
      <c r="D101" s="165">
        <v>699</v>
      </c>
      <c r="E101" s="165">
        <v>316</v>
      </c>
      <c r="F101" s="165">
        <v>432</v>
      </c>
      <c r="G101" s="165">
        <v>1172</v>
      </c>
      <c r="H101" s="165">
        <v>938</v>
      </c>
      <c r="I101" s="167">
        <f t="shared" si="54"/>
        <v>-0.19965870307167233</v>
      </c>
      <c r="J101" s="166">
        <f t="shared" si="51"/>
        <v>0.3419170243204579</v>
      </c>
      <c r="K101" s="164">
        <f t="shared" si="52"/>
        <v>-234</v>
      </c>
      <c r="L101" s="165">
        <f t="shared" si="53"/>
        <v>239</v>
      </c>
      <c r="M101" s="166">
        <f t="shared" si="50"/>
        <v>2.2942073953702015E-4</v>
      </c>
    </row>
    <row r="102" spans="2:13" x14ac:dyDescent="0.25">
      <c r="B102" s="164" t="s">
        <v>120</v>
      </c>
      <c r="C102" s="165">
        <v>534</v>
      </c>
      <c r="D102" s="165">
        <v>519</v>
      </c>
      <c r="E102" s="165">
        <v>327</v>
      </c>
      <c r="F102" s="165">
        <v>507</v>
      </c>
      <c r="G102" s="165">
        <v>682</v>
      </c>
      <c r="H102" s="165">
        <v>650</v>
      </c>
      <c r="I102" s="167">
        <f t="shared" si="54"/>
        <v>-4.692082111436946E-2</v>
      </c>
      <c r="J102" s="166">
        <f t="shared" si="51"/>
        <v>0.25240847784200393</v>
      </c>
      <c r="K102" s="164">
        <f t="shared" si="52"/>
        <v>-32</v>
      </c>
      <c r="L102" s="165">
        <f t="shared" si="53"/>
        <v>131</v>
      </c>
      <c r="M102" s="166">
        <f t="shared" si="50"/>
        <v>1.5898025660880926E-4</v>
      </c>
    </row>
    <row r="103" spans="2:13" x14ac:dyDescent="0.25">
      <c r="B103" s="164" t="s">
        <v>129</v>
      </c>
      <c r="C103" s="165">
        <v>176</v>
      </c>
      <c r="D103" s="165">
        <v>155</v>
      </c>
      <c r="E103" s="165">
        <v>120</v>
      </c>
      <c r="F103" s="165">
        <v>105</v>
      </c>
      <c r="G103" s="165">
        <v>270</v>
      </c>
      <c r="H103" s="165">
        <v>153</v>
      </c>
      <c r="I103" s="167">
        <f t="shared" si="54"/>
        <v>-0.43333333333333335</v>
      </c>
      <c r="J103" s="166">
        <f t="shared" si="51"/>
        <v>-1.2903225806451646E-2</v>
      </c>
      <c r="K103" s="164">
        <f t="shared" si="52"/>
        <v>-117</v>
      </c>
      <c r="L103" s="165">
        <f t="shared" si="53"/>
        <v>-2</v>
      </c>
      <c r="M103" s="166">
        <f t="shared" si="50"/>
        <v>3.7421506555612025E-5</v>
      </c>
    </row>
    <row r="104" spans="2:13" x14ac:dyDescent="0.25">
      <c r="B104" s="164" t="s">
        <v>132</v>
      </c>
      <c r="C104" s="165">
        <v>383</v>
      </c>
      <c r="D104" s="165">
        <v>271</v>
      </c>
      <c r="E104" s="165">
        <v>87</v>
      </c>
      <c r="F104" s="165">
        <v>96</v>
      </c>
      <c r="G104" s="165">
        <v>168</v>
      </c>
      <c r="H104" s="165">
        <v>270</v>
      </c>
      <c r="I104" s="167">
        <f t="shared" si="54"/>
        <v>0.60714285714285721</v>
      </c>
      <c r="J104" s="166">
        <f t="shared" si="51"/>
        <v>-3.6900369003689537E-3</v>
      </c>
      <c r="K104" s="164">
        <f t="shared" si="52"/>
        <v>102</v>
      </c>
      <c r="L104" s="165">
        <f t="shared" si="53"/>
        <v>-1</v>
      </c>
      <c r="M104" s="166">
        <f t="shared" si="50"/>
        <v>6.6037952745197695E-5</v>
      </c>
    </row>
    <row r="105" spans="2:13" x14ac:dyDescent="0.25">
      <c r="B105" s="170" t="s">
        <v>146</v>
      </c>
      <c r="C105" s="171">
        <f t="shared" ref="C105:H105" si="55">C97-SUM(C98:C104)</f>
        <v>7127</v>
      </c>
      <c r="D105" s="171">
        <f t="shared" si="55"/>
        <v>6944</v>
      </c>
      <c r="E105" s="171">
        <f t="shared" si="55"/>
        <v>2399</v>
      </c>
      <c r="F105" s="171">
        <f t="shared" si="55"/>
        <v>3715</v>
      </c>
      <c r="G105" s="171">
        <f t="shared" si="55"/>
        <v>6087</v>
      </c>
      <c r="H105" s="171">
        <f t="shared" si="55"/>
        <v>7930</v>
      </c>
      <c r="I105" s="173">
        <f t="shared" si="54"/>
        <v>0.30277640873993761</v>
      </c>
      <c r="J105" s="172">
        <f t="shared" si="51"/>
        <v>0.14199308755760365</v>
      </c>
      <c r="K105" s="170">
        <f>H105-G105</f>
        <v>1843</v>
      </c>
      <c r="L105" s="171">
        <f t="shared" si="53"/>
        <v>986</v>
      </c>
      <c r="M105" s="172">
        <f t="shared" si="50"/>
        <v>1.939559130627473E-3</v>
      </c>
    </row>
    <row r="106" spans="2:13" x14ac:dyDescent="0.25">
      <c r="B106" s="155" t="s">
        <v>53</v>
      </c>
      <c r="C106" s="153"/>
      <c r="D106" s="153"/>
      <c r="E106" s="153"/>
      <c r="F106" s="153"/>
      <c r="G106" s="153"/>
      <c r="H106" s="154"/>
      <c r="I106" s="154"/>
      <c r="J106" s="154"/>
      <c r="K106" s="154"/>
      <c r="L106" s="153"/>
      <c r="M106" s="153"/>
    </row>
    <row r="107" spans="2:13" x14ac:dyDescent="0.25">
      <c r="B107" s="156" t="s">
        <v>69</v>
      </c>
      <c r="C107" s="178">
        <f>C108+C111</f>
        <v>85990</v>
      </c>
      <c r="D107" s="178">
        <f t="shared" ref="D107:H107" si="56">D108+D111</f>
        <v>82594</v>
      </c>
      <c r="E107" s="178">
        <f t="shared" si="56"/>
        <v>62298</v>
      </c>
      <c r="F107" s="178">
        <f t="shared" si="56"/>
        <v>94072</v>
      </c>
      <c r="G107" s="178">
        <f t="shared" si="56"/>
        <v>169794</v>
      </c>
      <c r="H107" s="178">
        <f t="shared" si="56"/>
        <v>220761</v>
      </c>
      <c r="I107" s="179">
        <f>IFERROR(H107/G107-1,"-")</f>
        <v>0.3001696173009647</v>
      </c>
      <c r="J107" s="179">
        <f>IFERROR(H107/D107-1,"-")</f>
        <v>1.6728454851441992</v>
      </c>
      <c r="K107" s="178">
        <f>H107-G107</f>
        <v>50967</v>
      </c>
      <c r="L107" s="178">
        <f>H107-D107</f>
        <v>138167</v>
      </c>
      <c r="M107" s="179">
        <f t="shared" ref="M107:M119" si="57">H107/H$9</f>
        <v>5.399483142956514E-2</v>
      </c>
    </row>
    <row r="108" spans="2:13" x14ac:dyDescent="0.25">
      <c r="B108" s="159" t="s">
        <v>98</v>
      </c>
      <c r="C108" s="160">
        <v>15599</v>
      </c>
      <c r="D108" s="160">
        <v>17569</v>
      </c>
      <c r="E108" s="160">
        <v>28280</v>
      </c>
      <c r="F108" s="160">
        <v>38667</v>
      </c>
      <c r="G108" s="160">
        <v>41132</v>
      </c>
      <c r="H108" s="160">
        <v>48543</v>
      </c>
      <c r="I108" s="162">
        <f>IFERROR(H108/G108-1,"-")</f>
        <v>0.18017601867159394</v>
      </c>
      <c r="J108" s="161">
        <f t="shared" ref="J108:J119" si="58">IFERROR(H108/D108-1,"-")</f>
        <v>1.7629916329899253</v>
      </c>
      <c r="K108" s="159">
        <f t="shared" ref="K108:K118" si="59">H108-G108</f>
        <v>7411</v>
      </c>
      <c r="L108" s="160">
        <f t="shared" ref="L108:L119" si="60">H108-D108</f>
        <v>30974</v>
      </c>
      <c r="M108" s="161">
        <f t="shared" si="57"/>
        <v>1.1872890148556043E-2</v>
      </c>
    </row>
    <row r="109" spans="2:13" x14ac:dyDescent="0.25">
      <c r="B109" s="164" t="s">
        <v>104</v>
      </c>
      <c r="C109" s="165">
        <v>2831</v>
      </c>
      <c r="D109" s="165">
        <v>3028</v>
      </c>
      <c r="E109" s="165">
        <v>3378</v>
      </c>
      <c r="F109" s="165">
        <v>19359</v>
      </c>
      <c r="G109" s="165">
        <v>11031</v>
      </c>
      <c r="H109" s="165">
        <v>14560</v>
      </c>
      <c r="I109" s="167">
        <f>IFERROR(H109/G109-1,"-")</f>
        <v>0.31991659867645716</v>
      </c>
      <c r="J109" s="166">
        <f t="shared" si="58"/>
        <v>3.8084544253632764</v>
      </c>
      <c r="K109" s="164">
        <f t="shared" si="59"/>
        <v>3529</v>
      </c>
      <c r="L109" s="165">
        <f t="shared" si="60"/>
        <v>11532</v>
      </c>
      <c r="M109" s="166">
        <f t="shared" si="57"/>
        <v>3.5611577480373275E-3</v>
      </c>
    </row>
    <row r="110" spans="2:13" x14ac:dyDescent="0.25">
      <c r="B110" s="164" t="s">
        <v>101</v>
      </c>
      <c r="C110" s="165">
        <v>12768</v>
      </c>
      <c r="D110" s="165">
        <v>14541</v>
      </c>
      <c r="E110" s="165">
        <v>24902</v>
      </c>
      <c r="F110" s="165">
        <v>19308</v>
      </c>
      <c r="G110" s="165">
        <v>30101</v>
      </c>
      <c r="H110" s="165">
        <v>33983</v>
      </c>
      <c r="I110" s="167">
        <f>IFERROR(H110/G110-1,"-")</f>
        <v>0.12896581508919969</v>
      </c>
      <c r="J110" s="166">
        <f t="shared" si="58"/>
        <v>1.337046970634757</v>
      </c>
      <c r="K110" s="164">
        <f t="shared" si="59"/>
        <v>3882</v>
      </c>
      <c r="L110" s="165">
        <f t="shared" si="60"/>
        <v>19442</v>
      </c>
      <c r="M110" s="166">
        <f t="shared" si="57"/>
        <v>8.3117324005187159E-3</v>
      </c>
    </row>
    <row r="111" spans="2:13" x14ac:dyDescent="0.25">
      <c r="B111" s="159" t="s">
        <v>108</v>
      </c>
      <c r="C111" s="160">
        <v>70391</v>
      </c>
      <c r="D111" s="160">
        <v>65025</v>
      </c>
      <c r="E111" s="160">
        <v>34018</v>
      </c>
      <c r="F111" s="160">
        <v>55405</v>
      </c>
      <c r="G111" s="160">
        <v>128662</v>
      </c>
      <c r="H111" s="160">
        <v>172218</v>
      </c>
      <c r="I111" s="162">
        <f>IFERROR(H111/G111-1,"-")</f>
        <v>0.3385304130201614</v>
      </c>
      <c r="J111" s="161">
        <f t="shared" si="58"/>
        <v>1.648489042675894</v>
      </c>
      <c r="K111" s="159">
        <f t="shared" si="59"/>
        <v>43556</v>
      </c>
      <c r="L111" s="160">
        <f t="shared" si="60"/>
        <v>107193</v>
      </c>
      <c r="M111" s="161">
        <f t="shared" si="57"/>
        <v>4.2121941281009101E-2</v>
      </c>
    </row>
    <row r="112" spans="2:13" x14ac:dyDescent="0.25">
      <c r="B112" s="164" t="s">
        <v>111</v>
      </c>
      <c r="C112" s="165">
        <v>36775</v>
      </c>
      <c r="D112" s="165">
        <v>36612</v>
      </c>
      <c r="E112" s="165">
        <v>19439</v>
      </c>
      <c r="F112" s="165">
        <v>22937</v>
      </c>
      <c r="G112" s="165">
        <v>77726</v>
      </c>
      <c r="H112" s="165">
        <v>113230</v>
      </c>
      <c r="I112" s="167">
        <f t="shared" ref="I112:I119" si="61">IFERROR(H112/G112-1,"-")</f>
        <v>0.45678408769266388</v>
      </c>
      <c r="J112" s="166">
        <f t="shared" si="58"/>
        <v>2.0927018463891622</v>
      </c>
      <c r="K112" s="164">
        <f t="shared" si="59"/>
        <v>35504</v>
      </c>
      <c r="L112" s="165">
        <f t="shared" si="60"/>
        <v>76618</v>
      </c>
      <c r="M112" s="166">
        <f t="shared" si="57"/>
        <v>2.7694360701254573E-2</v>
      </c>
    </row>
    <row r="113" spans="2:13" x14ac:dyDescent="0.25">
      <c r="B113" s="164" t="s">
        <v>114</v>
      </c>
      <c r="C113" s="165">
        <v>5585</v>
      </c>
      <c r="D113" s="165">
        <v>4407</v>
      </c>
      <c r="E113" s="165">
        <v>2695</v>
      </c>
      <c r="F113" s="165">
        <v>6731</v>
      </c>
      <c r="G113" s="165">
        <v>5917</v>
      </c>
      <c r="H113" s="165">
        <v>7594</v>
      </c>
      <c r="I113" s="167">
        <f t="shared" si="61"/>
        <v>0.28342065235761371</v>
      </c>
      <c r="J113" s="166">
        <f t="shared" si="58"/>
        <v>0.72316768776945772</v>
      </c>
      <c r="K113" s="164">
        <f t="shared" si="59"/>
        <v>1677</v>
      </c>
      <c r="L113" s="165">
        <f t="shared" si="60"/>
        <v>3187</v>
      </c>
      <c r="M113" s="166">
        <f t="shared" si="57"/>
        <v>1.857378567211227E-3</v>
      </c>
    </row>
    <row r="114" spans="2:13" x14ac:dyDescent="0.25">
      <c r="B114" s="164" t="s">
        <v>117</v>
      </c>
      <c r="C114" s="165">
        <v>12015</v>
      </c>
      <c r="D114" s="165">
        <v>8908</v>
      </c>
      <c r="E114" s="165">
        <v>1859</v>
      </c>
      <c r="F114" s="165">
        <v>6002</v>
      </c>
      <c r="G114" s="165">
        <v>8638</v>
      </c>
      <c r="H114" s="165">
        <v>12056</v>
      </c>
      <c r="I114" s="167">
        <f t="shared" si="61"/>
        <v>0.39569344755730484</v>
      </c>
      <c r="J114" s="166">
        <f t="shared" si="58"/>
        <v>0.35339021104625057</v>
      </c>
      <c r="K114" s="164">
        <f t="shared" si="59"/>
        <v>3418</v>
      </c>
      <c r="L114" s="165">
        <f t="shared" si="60"/>
        <v>3148</v>
      </c>
      <c r="M114" s="166">
        <f t="shared" si="57"/>
        <v>2.9487168825781608E-3</v>
      </c>
    </row>
    <row r="115" spans="2:13" x14ac:dyDescent="0.25">
      <c r="B115" s="164" t="s">
        <v>124</v>
      </c>
      <c r="C115" s="165">
        <v>1509</v>
      </c>
      <c r="D115" s="165">
        <v>1114</v>
      </c>
      <c r="E115" s="165">
        <v>1095</v>
      </c>
      <c r="F115" s="165">
        <v>3493</v>
      </c>
      <c r="G115" s="165">
        <v>5894</v>
      </c>
      <c r="H115" s="165">
        <v>6032</v>
      </c>
      <c r="I115" s="167">
        <f t="shared" si="61"/>
        <v>2.3413640990838092E-2</v>
      </c>
      <c r="J115" s="166">
        <f t="shared" si="58"/>
        <v>4.4147217235188512</v>
      </c>
      <c r="K115" s="164">
        <f t="shared" si="59"/>
        <v>138</v>
      </c>
      <c r="L115" s="165">
        <f t="shared" si="60"/>
        <v>4918</v>
      </c>
      <c r="M115" s="166">
        <f t="shared" si="57"/>
        <v>1.4753367813297501E-3</v>
      </c>
    </row>
    <row r="116" spans="2:13" x14ac:dyDescent="0.25">
      <c r="B116" s="164" t="s">
        <v>120</v>
      </c>
      <c r="C116" s="165">
        <v>2993</v>
      </c>
      <c r="D116" s="165">
        <v>2915</v>
      </c>
      <c r="E116" s="165">
        <v>2545</v>
      </c>
      <c r="F116" s="165">
        <v>4145</v>
      </c>
      <c r="G116" s="165">
        <v>4317</v>
      </c>
      <c r="H116" s="165">
        <v>4916</v>
      </c>
      <c r="I116" s="167">
        <f t="shared" si="61"/>
        <v>0.1387537641880936</v>
      </c>
      <c r="J116" s="166">
        <f t="shared" si="58"/>
        <v>0.68644939965694673</v>
      </c>
      <c r="K116" s="164">
        <f t="shared" si="59"/>
        <v>599</v>
      </c>
      <c r="L116" s="165">
        <f t="shared" si="60"/>
        <v>2001</v>
      </c>
      <c r="M116" s="166">
        <f t="shared" si="57"/>
        <v>1.2023799099829329E-3</v>
      </c>
    </row>
    <row r="117" spans="2:13" x14ac:dyDescent="0.25">
      <c r="B117" s="164" t="s">
        <v>129</v>
      </c>
      <c r="C117" s="165">
        <v>478</v>
      </c>
      <c r="D117" s="165">
        <v>419</v>
      </c>
      <c r="E117" s="165">
        <v>226</v>
      </c>
      <c r="F117" s="165">
        <v>308</v>
      </c>
      <c r="G117" s="165">
        <v>1123</v>
      </c>
      <c r="H117" s="165">
        <v>1300</v>
      </c>
      <c r="I117" s="167">
        <f t="shared" si="61"/>
        <v>0.15761353517364207</v>
      </c>
      <c r="J117" s="166">
        <f t="shared" si="58"/>
        <v>2.1026252983293556</v>
      </c>
      <c r="K117" s="164">
        <f t="shared" si="59"/>
        <v>177</v>
      </c>
      <c r="L117" s="165">
        <f t="shared" si="60"/>
        <v>881</v>
      </c>
      <c r="M117" s="166">
        <f t="shared" si="57"/>
        <v>3.1796051321761852E-4</v>
      </c>
    </row>
    <row r="118" spans="2:13" x14ac:dyDescent="0.25">
      <c r="B118" s="164" t="s">
        <v>132</v>
      </c>
      <c r="C118" s="165">
        <v>1389</v>
      </c>
      <c r="D118" s="165">
        <v>1123</v>
      </c>
      <c r="E118" s="165">
        <v>549</v>
      </c>
      <c r="F118" s="165">
        <v>470</v>
      </c>
      <c r="G118" s="165">
        <v>840</v>
      </c>
      <c r="H118" s="165">
        <v>770</v>
      </c>
      <c r="I118" s="167">
        <f t="shared" si="61"/>
        <v>-8.333333333333337E-2</v>
      </c>
      <c r="J118" s="166">
        <f t="shared" si="58"/>
        <v>-0.31433659839715045</v>
      </c>
      <c r="K118" s="164">
        <f t="shared" si="59"/>
        <v>-70</v>
      </c>
      <c r="L118" s="165">
        <f t="shared" si="60"/>
        <v>-353</v>
      </c>
      <c r="M118" s="166">
        <f t="shared" si="57"/>
        <v>1.8833045782889714E-4</v>
      </c>
    </row>
    <row r="119" spans="2:13" x14ac:dyDescent="0.25">
      <c r="B119" s="170" t="s">
        <v>146</v>
      </c>
      <c r="C119" s="171">
        <f t="shared" ref="C119:H119" si="62">C111-SUM(C112:C118)</f>
        <v>9647</v>
      </c>
      <c r="D119" s="171">
        <f t="shared" si="62"/>
        <v>9527</v>
      </c>
      <c r="E119" s="171">
        <f t="shared" si="62"/>
        <v>5610</v>
      </c>
      <c r="F119" s="171">
        <f t="shared" si="62"/>
        <v>11319</v>
      </c>
      <c r="G119" s="171">
        <f t="shared" si="62"/>
        <v>24207</v>
      </c>
      <c r="H119" s="171">
        <f t="shared" si="62"/>
        <v>26320</v>
      </c>
      <c r="I119" s="173">
        <f t="shared" si="61"/>
        <v>8.7288800760110696E-2</v>
      </c>
      <c r="J119" s="172">
        <f t="shared" si="58"/>
        <v>1.7626745040411462</v>
      </c>
      <c r="K119" s="170">
        <f>H119-G119</f>
        <v>2113</v>
      </c>
      <c r="L119" s="171">
        <f t="shared" si="60"/>
        <v>16793</v>
      </c>
      <c r="M119" s="172">
        <f t="shared" si="57"/>
        <v>6.437477467605938E-3</v>
      </c>
    </row>
    <row r="120" spans="2:13" x14ac:dyDescent="0.25">
      <c r="B120" s="155" t="s">
        <v>54</v>
      </c>
      <c r="C120" s="153"/>
      <c r="D120" s="153"/>
      <c r="E120" s="153"/>
      <c r="F120" s="153"/>
      <c r="G120" s="153"/>
      <c r="H120" s="154"/>
      <c r="I120" s="154"/>
      <c r="J120" s="154"/>
      <c r="K120" s="154"/>
      <c r="L120" s="153"/>
      <c r="M120" s="153"/>
    </row>
    <row r="121" spans="2:13" x14ac:dyDescent="0.25">
      <c r="B121" s="156" t="s">
        <v>69</v>
      </c>
      <c r="C121" s="178">
        <f>C122+C125</f>
        <v>232309</v>
      </c>
      <c r="D121" s="178">
        <f t="shared" ref="D121:H121" si="63">D122+D125</f>
        <v>220415</v>
      </c>
      <c r="E121" s="178">
        <f t="shared" si="63"/>
        <v>91416</v>
      </c>
      <c r="F121" s="178">
        <f t="shared" si="63"/>
        <v>164258</v>
      </c>
      <c r="G121" s="178">
        <f t="shared" si="63"/>
        <v>229131</v>
      </c>
      <c r="H121" s="178">
        <f t="shared" si="63"/>
        <v>239109</v>
      </c>
      <c r="I121" s="179">
        <f>IFERROR(H121/G121-1,"-")</f>
        <v>4.3547141155059865E-2</v>
      </c>
      <c r="J121" s="179">
        <f>IFERROR(H121/D121-1,"-")</f>
        <v>8.4812739604836374E-2</v>
      </c>
      <c r="K121" s="178">
        <f>H121-G121</f>
        <v>9978</v>
      </c>
      <c r="L121" s="178">
        <f>H121-D121</f>
        <v>18694</v>
      </c>
      <c r="M121" s="179">
        <f t="shared" ref="M121:M133" si="64">H121/H$9</f>
        <v>5.8482477196116579E-2</v>
      </c>
    </row>
    <row r="122" spans="2:13" x14ac:dyDescent="0.25">
      <c r="B122" s="159" t="s">
        <v>98</v>
      </c>
      <c r="C122" s="160">
        <v>135043</v>
      </c>
      <c r="D122" s="160">
        <v>120142</v>
      </c>
      <c r="E122" s="160">
        <v>52879</v>
      </c>
      <c r="F122" s="160">
        <v>104557</v>
      </c>
      <c r="G122" s="160">
        <v>134886</v>
      </c>
      <c r="H122" s="160">
        <v>146430</v>
      </c>
      <c r="I122" s="162">
        <f>IFERROR(H122/G122-1,"-")</f>
        <v>8.5583381522174262E-2</v>
      </c>
      <c r="J122" s="161">
        <f t="shared" ref="J122:J133" si="65">IFERROR(H122/D122-1,"-")</f>
        <v>0.21880774416939963</v>
      </c>
      <c r="K122" s="159">
        <f t="shared" ref="K122:K132" si="66">H122-G122</f>
        <v>11544</v>
      </c>
      <c r="L122" s="160">
        <f t="shared" ref="L122:L133" si="67">H122-D122</f>
        <v>26288</v>
      </c>
      <c r="M122" s="161">
        <f t="shared" si="64"/>
        <v>3.5814583038812214E-2</v>
      </c>
    </row>
    <row r="123" spans="2:13" x14ac:dyDescent="0.25">
      <c r="B123" s="164" t="s">
        <v>104</v>
      </c>
      <c r="C123" s="165">
        <v>75241</v>
      </c>
      <c r="D123" s="165">
        <v>61076</v>
      </c>
      <c r="E123" s="165">
        <v>24076</v>
      </c>
      <c r="F123" s="165">
        <v>53247</v>
      </c>
      <c r="G123" s="165">
        <v>69865</v>
      </c>
      <c r="H123" s="165">
        <v>66121</v>
      </c>
      <c r="I123" s="167">
        <f>IFERROR(H123/G123-1,"-")</f>
        <v>-5.3589064624633198E-2</v>
      </c>
      <c r="J123" s="166">
        <f t="shared" si="65"/>
        <v>8.2602004060514878E-2</v>
      </c>
      <c r="K123" s="164">
        <f t="shared" si="66"/>
        <v>-3744</v>
      </c>
      <c r="L123" s="165">
        <f t="shared" si="67"/>
        <v>5045</v>
      </c>
      <c r="M123" s="166">
        <f t="shared" si="64"/>
        <v>1.6172205457278582E-2</v>
      </c>
    </row>
    <row r="124" spans="2:13" x14ac:dyDescent="0.25">
      <c r="B124" s="164" t="s">
        <v>101</v>
      </c>
      <c r="C124" s="165">
        <v>59802</v>
      </c>
      <c r="D124" s="165">
        <v>59066</v>
      </c>
      <c r="E124" s="165">
        <v>28803</v>
      </c>
      <c r="F124" s="165">
        <v>51310</v>
      </c>
      <c r="G124" s="165">
        <v>65021</v>
      </c>
      <c r="H124" s="165">
        <v>80309</v>
      </c>
      <c r="I124" s="167">
        <f>IFERROR(H124/G124-1,"-")</f>
        <v>0.23512403684963323</v>
      </c>
      <c r="J124" s="166">
        <f t="shared" si="65"/>
        <v>0.3596485287644331</v>
      </c>
      <c r="K124" s="164">
        <f t="shared" si="66"/>
        <v>15288</v>
      </c>
      <c r="L124" s="165">
        <f t="shared" si="67"/>
        <v>21243</v>
      </c>
      <c r="M124" s="166">
        <f t="shared" si="64"/>
        <v>1.9642377581533636E-2</v>
      </c>
    </row>
    <row r="125" spans="2:13" x14ac:dyDescent="0.25">
      <c r="B125" s="159" t="s">
        <v>108</v>
      </c>
      <c r="C125" s="160">
        <v>97266</v>
      </c>
      <c r="D125" s="160">
        <v>100273</v>
      </c>
      <c r="E125" s="160">
        <v>38537</v>
      </c>
      <c r="F125" s="160">
        <v>59701</v>
      </c>
      <c r="G125" s="160">
        <v>94245</v>
      </c>
      <c r="H125" s="160">
        <v>92679</v>
      </c>
      <c r="I125" s="162">
        <f>IFERROR(H125/G125-1,"-")</f>
        <v>-1.6616266114913292E-2</v>
      </c>
      <c r="J125" s="161">
        <f t="shared" si="65"/>
        <v>-7.5733248232325745E-2</v>
      </c>
      <c r="K125" s="159">
        <f t="shared" si="66"/>
        <v>-1566</v>
      </c>
      <c r="L125" s="160">
        <f t="shared" si="67"/>
        <v>-7594</v>
      </c>
      <c r="M125" s="161">
        <f t="shared" si="64"/>
        <v>2.2667894157304361E-2</v>
      </c>
    </row>
    <row r="126" spans="2:13" x14ac:dyDescent="0.25">
      <c r="B126" s="164" t="s">
        <v>111</v>
      </c>
      <c r="C126" s="165">
        <v>11864</v>
      </c>
      <c r="D126" s="165">
        <v>10460</v>
      </c>
      <c r="E126" s="165">
        <v>3706</v>
      </c>
      <c r="F126" s="165">
        <v>3336</v>
      </c>
      <c r="G126" s="165">
        <v>9917</v>
      </c>
      <c r="H126" s="165">
        <v>11646</v>
      </c>
      <c r="I126" s="167">
        <f t="shared" ref="I126:I133" si="68">IFERROR(H126/G126-1,"-")</f>
        <v>0.17434708077039418</v>
      </c>
      <c r="J126" s="166">
        <f t="shared" si="65"/>
        <v>0.11338432122370934</v>
      </c>
      <c r="K126" s="164">
        <f t="shared" si="66"/>
        <v>1729</v>
      </c>
      <c r="L126" s="165">
        <f t="shared" si="67"/>
        <v>1186</v>
      </c>
      <c r="M126" s="166">
        <f t="shared" si="64"/>
        <v>2.8484370284095274E-3</v>
      </c>
    </row>
    <row r="127" spans="2:13" x14ac:dyDescent="0.25">
      <c r="B127" s="164" t="s">
        <v>114</v>
      </c>
      <c r="C127" s="165">
        <v>10977</v>
      </c>
      <c r="D127" s="165">
        <v>9550</v>
      </c>
      <c r="E127" s="165">
        <v>3876</v>
      </c>
      <c r="F127" s="165">
        <v>7314</v>
      </c>
      <c r="G127" s="165">
        <v>11261</v>
      </c>
      <c r="H127" s="165">
        <v>13316</v>
      </c>
      <c r="I127" s="167">
        <f t="shared" si="68"/>
        <v>0.18248823372702239</v>
      </c>
      <c r="J127" s="166">
        <f t="shared" si="65"/>
        <v>0.39434554973822</v>
      </c>
      <c r="K127" s="164">
        <f t="shared" si="66"/>
        <v>2055</v>
      </c>
      <c r="L127" s="165">
        <f t="shared" si="67"/>
        <v>3766</v>
      </c>
      <c r="M127" s="166">
        <f t="shared" si="64"/>
        <v>3.2568939953890835E-3</v>
      </c>
    </row>
    <row r="128" spans="2:13" x14ac:dyDescent="0.25">
      <c r="B128" s="164" t="s">
        <v>117</v>
      </c>
      <c r="C128" s="165">
        <v>6539</v>
      </c>
      <c r="D128" s="165">
        <v>6709</v>
      </c>
      <c r="E128" s="165">
        <v>2774</v>
      </c>
      <c r="F128" s="165">
        <v>7134</v>
      </c>
      <c r="G128" s="165">
        <v>8524</v>
      </c>
      <c r="H128" s="165">
        <v>8756</v>
      </c>
      <c r="I128" s="167">
        <f t="shared" si="68"/>
        <v>2.7217268887846036E-2</v>
      </c>
      <c r="J128" s="166">
        <f t="shared" si="65"/>
        <v>0.30511253540020866</v>
      </c>
      <c r="K128" s="164">
        <f t="shared" si="66"/>
        <v>232</v>
      </c>
      <c r="L128" s="165">
        <f t="shared" si="67"/>
        <v>2047</v>
      </c>
      <c r="M128" s="166">
        <f t="shared" si="64"/>
        <v>2.1415863490257445E-3</v>
      </c>
    </row>
    <row r="129" spans="2:13" x14ac:dyDescent="0.25">
      <c r="B129" s="164" t="s">
        <v>124</v>
      </c>
      <c r="C129" s="165">
        <v>1654</v>
      </c>
      <c r="D129" s="165">
        <v>1866</v>
      </c>
      <c r="E129" s="165">
        <v>715</v>
      </c>
      <c r="F129" s="165">
        <v>1333</v>
      </c>
      <c r="G129" s="165">
        <v>2573</v>
      </c>
      <c r="H129" s="165">
        <v>2637</v>
      </c>
      <c r="I129" s="167">
        <f t="shared" si="68"/>
        <v>2.4873688301593422E-2</v>
      </c>
      <c r="J129" s="166">
        <f t="shared" si="65"/>
        <v>0.41318327974276525</v>
      </c>
      <c r="K129" s="164">
        <f t="shared" si="66"/>
        <v>64</v>
      </c>
      <c r="L129" s="165">
        <f t="shared" si="67"/>
        <v>771</v>
      </c>
      <c r="M129" s="166">
        <f t="shared" si="64"/>
        <v>6.4497067181143084E-4</v>
      </c>
    </row>
    <row r="130" spans="2:13" x14ac:dyDescent="0.25">
      <c r="B130" s="164" t="s">
        <v>120</v>
      </c>
      <c r="C130" s="165">
        <v>1793</v>
      </c>
      <c r="D130" s="165">
        <v>1484</v>
      </c>
      <c r="E130" s="165">
        <v>756</v>
      </c>
      <c r="F130" s="165">
        <v>1357</v>
      </c>
      <c r="G130" s="165">
        <v>1836</v>
      </c>
      <c r="H130" s="165">
        <v>1934</v>
      </c>
      <c r="I130" s="167">
        <f t="shared" si="68"/>
        <v>5.3376906318082895E-2</v>
      </c>
      <c r="J130" s="166">
        <f t="shared" si="65"/>
        <v>0.30323450134770891</v>
      </c>
      <c r="K130" s="164">
        <f t="shared" si="66"/>
        <v>98</v>
      </c>
      <c r="L130" s="165">
        <f t="shared" si="67"/>
        <v>450</v>
      </c>
      <c r="M130" s="166">
        <f t="shared" si="64"/>
        <v>4.7302740966374943E-4</v>
      </c>
    </row>
    <row r="131" spans="2:13" x14ac:dyDescent="0.25">
      <c r="B131" s="164" t="s">
        <v>129</v>
      </c>
      <c r="C131" s="165">
        <v>1802</v>
      </c>
      <c r="D131" s="165">
        <v>1623</v>
      </c>
      <c r="E131" s="165">
        <v>671</v>
      </c>
      <c r="F131" s="165">
        <v>555</v>
      </c>
      <c r="G131" s="165">
        <v>1075</v>
      </c>
      <c r="H131" s="165">
        <v>1341</v>
      </c>
      <c r="I131" s="167">
        <f t="shared" si="68"/>
        <v>0.24744186046511629</v>
      </c>
      <c r="J131" s="166">
        <f t="shared" si="65"/>
        <v>-0.17375231053604434</v>
      </c>
      <c r="K131" s="164">
        <f t="shared" si="66"/>
        <v>266</v>
      </c>
      <c r="L131" s="165">
        <f t="shared" si="67"/>
        <v>-282</v>
      </c>
      <c r="M131" s="166">
        <f t="shared" si="64"/>
        <v>3.2798849863448188E-4</v>
      </c>
    </row>
    <row r="132" spans="2:13" x14ac:dyDescent="0.25">
      <c r="B132" s="164" t="s">
        <v>132</v>
      </c>
      <c r="C132" s="165">
        <v>3139</v>
      </c>
      <c r="D132" s="165">
        <v>2681</v>
      </c>
      <c r="E132" s="165">
        <v>1081</v>
      </c>
      <c r="F132" s="165">
        <v>919</v>
      </c>
      <c r="G132" s="165">
        <v>1885</v>
      </c>
      <c r="H132" s="165">
        <v>2455</v>
      </c>
      <c r="I132" s="167">
        <f t="shared" si="68"/>
        <v>0.3023872679045092</v>
      </c>
      <c r="J132" s="166">
        <f t="shared" si="65"/>
        <v>-8.4296904140246154E-2</v>
      </c>
      <c r="K132" s="164">
        <f t="shared" si="66"/>
        <v>570</v>
      </c>
      <c r="L132" s="165">
        <f t="shared" si="67"/>
        <v>-226</v>
      </c>
      <c r="M132" s="166">
        <f t="shared" si="64"/>
        <v>6.0045619996096421E-4</v>
      </c>
    </row>
    <row r="133" spans="2:13" x14ac:dyDescent="0.25">
      <c r="B133" s="170" t="s">
        <v>146</v>
      </c>
      <c r="C133" s="171">
        <f t="shared" ref="C133:H133" si="69">C125-SUM(C126:C132)</f>
        <v>59498</v>
      </c>
      <c r="D133" s="171">
        <f t="shared" si="69"/>
        <v>65900</v>
      </c>
      <c r="E133" s="171">
        <f t="shared" si="69"/>
        <v>24958</v>
      </c>
      <c r="F133" s="171">
        <f t="shared" si="69"/>
        <v>37753</v>
      </c>
      <c r="G133" s="171">
        <f t="shared" si="69"/>
        <v>57174</v>
      </c>
      <c r="H133" s="171">
        <f t="shared" si="69"/>
        <v>50594</v>
      </c>
      <c r="I133" s="173">
        <f t="shared" si="68"/>
        <v>-0.11508727743379854</v>
      </c>
      <c r="J133" s="172">
        <f t="shared" si="65"/>
        <v>-0.23226100151745066</v>
      </c>
      <c r="K133" s="170">
        <f>H133-G133</f>
        <v>-6580</v>
      </c>
      <c r="L133" s="171">
        <f t="shared" si="67"/>
        <v>-15306</v>
      </c>
      <c r="M133" s="172">
        <f t="shared" si="64"/>
        <v>1.2374534004409379E-2</v>
      </c>
    </row>
    <row r="134" spans="2:13" x14ac:dyDescent="0.25">
      <c r="B134" s="155" t="s">
        <v>55</v>
      </c>
      <c r="C134" s="153"/>
      <c r="D134" s="153"/>
      <c r="E134" s="153"/>
      <c r="F134" s="153"/>
      <c r="G134" s="153"/>
      <c r="H134" s="154"/>
      <c r="I134" s="154"/>
      <c r="J134" s="154"/>
      <c r="K134" s="154"/>
      <c r="L134" s="153"/>
      <c r="M134" s="153"/>
    </row>
    <row r="135" spans="2:13" x14ac:dyDescent="0.25">
      <c r="B135" s="156" t="s">
        <v>69</v>
      </c>
      <c r="C135" s="178">
        <f>C136+C139</f>
        <v>174825</v>
      </c>
      <c r="D135" s="178">
        <f t="shared" ref="D135:H135" si="70">D136+D139</f>
        <v>179597</v>
      </c>
      <c r="E135" s="178">
        <f t="shared" si="70"/>
        <v>71022</v>
      </c>
      <c r="F135" s="178">
        <f t="shared" si="70"/>
        <v>116590</v>
      </c>
      <c r="G135" s="178">
        <f t="shared" si="70"/>
        <v>211298</v>
      </c>
      <c r="H135" s="178">
        <f t="shared" si="70"/>
        <v>229046</v>
      </c>
      <c r="I135" s="179">
        <f>IFERROR(H135/G135-1,"-")</f>
        <v>8.3995115902658846E-2</v>
      </c>
      <c r="J135" s="179">
        <f>IFERROR(H135/D135-1,"-")</f>
        <v>0.27533310690044943</v>
      </c>
      <c r="K135" s="178">
        <f>H135-G135</f>
        <v>17748</v>
      </c>
      <c r="L135" s="178">
        <f>H135-D135</f>
        <v>49449</v>
      </c>
      <c r="M135" s="179">
        <f t="shared" ref="M135:M147" si="71">H135/H$9</f>
        <v>5.6021218238802045E-2</v>
      </c>
    </row>
    <row r="136" spans="2:13" x14ac:dyDescent="0.25">
      <c r="B136" s="159" t="s">
        <v>98</v>
      </c>
      <c r="C136" s="160">
        <v>32806</v>
      </c>
      <c r="D136" s="160">
        <v>35173</v>
      </c>
      <c r="E136" s="160">
        <v>18253</v>
      </c>
      <c r="F136" s="160">
        <v>37770</v>
      </c>
      <c r="G136" s="160">
        <v>21329</v>
      </c>
      <c r="H136" s="160">
        <v>23163</v>
      </c>
      <c r="I136" s="162">
        <f>IFERROR(H136/G136-1,"-")</f>
        <v>8.5986215950114797E-2</v>
      </c>
      <c r="J136" s="161">
        <f t="shared" ref="J136:J147" si="72">IFERROR(H136/D136-1,"-")</f>
        <v>-0.34145509339550228</v>
      </c>
      <c r="K136" s="159">
        <f t="shared" ref="K136:K146" si="73">H136-G136</f>
        <v>1834</v>
      </c>
      <c r="L136" s="160">
        <f t="shared" ref="L136:L147" si="74">H136-D136</f>
        <v>-12010</v>
      </c>
      <c r="M136" s="161">
        <f t="shared" si="71"/>
        <v>5.6653225905074602E-3</v>
      </c>
    </row>
    <row r="137" spans="2:13" x14ac:dyDescent="0.25">
      <c r="B137" s="164" t="s">
        <v>104</v>
      </c>
      <c r="C137" s="165">
        <v>20836</v>
      </c>
      <c r="D137" s="165">
        <v>17177</v>
      </c>
      <c r="E137" s="165">
        <v>13223</v>
      </c>
      <c r="F137" s="165">
        <v>29524</v>
      </c>
      <c r="G137" s="165">
        <v>14679</v>
      </c>
      <c r="H137" s="165">
        <v>14638</v>
      </c>
      <c r="I137" s="167">
        <f>IFERROR(H137/G137-1,"-")</f>
        <v>-2.7931057973976658E-3</v>
      </c>
      <c r="J137" s="166">
        <f t="shared" si="72"/>
        <v>-0.14781393724166036</v>
      </c>
      <c r="K137" s="164">
        <f t="shared" si="73"/>
        <v>-41</v>
      </c>
      <c r="L137" s="165">
        <f t="shared" si="74"/>
        <v>-2539</v>
      </c>
      <c r="M137" s="166">
        <f t="shared" si="71"/>
        <v>3.5802353788303848E-3</v>
      </c>
    </row>
    <row r="138" spans="2:13" x14ac:dyDescent="0.25">
      <c r="B138" s="164" t="s">
        <v>101</v>
      </c>
      <c r="C138" s="165">
        <v>11970</v>
      </c>
      <c r="D138" s="165">
        <v>17996</v>
      </c>
      <c r="E138" s="165">
        <v>5030</v>
      </c>
      <c r="F138" s="165">
        <v>8246</v>
      </c>
      <c r="G138" s="165">
        <v>6650</v>
      </c>
      <c r="H138" s="165">
        <v>8525</v>
      </c>
      <c r="I138" s="167">
        <f>IFERROR(H138/G138-1,"-")</f>
        <v>0.28195488721804507</v>
      </c>
      <c r="J138" s="166">
        <f t="shared" si="72"/>
        <v>-0.52628361858190709</v>
      </c>
      <c r="K138" s="164">
        <f t="shared" si="73"/>
        <v>1875</v>
      </c>
      <c r="L138" s="165">
        <f t="shared" si="74"/>
        <v>-9471</v>
      </c>
      <c r="M138" s="166">
        <f t="shared" si="71"/>
        <v>2.0850872116770754E-3</v>
      </c>
    </row>
    <row r="139" spans="2:13" x14ac:dyDescent="0.25">
      <c r="B139" s="159" t="s">
        <v>108</v>
      </c>
      <c r="C139" s="160">
        <v>142019</v>
      </c>
      <c r="D139" s="160">
        <v>144424</v>
      </c>
      <c r="E139" s="160">
        <v>52769</v>
      </c>
      <c r="F139" s="160">
        <v>78820</v>
      </c>
      <c r="G139" s="160">
        <v>189969</v>
      </c>
      <c r="H139" s="160">
        <v>205883</v>
      </c>
      <c r="I139" s="162">
        <f>IFERROR(H139/G139-1,"-")</f>
        <v>8.3771562728655713E-2</v>
      </c>
      <c r="J139" s="161">
        <f t="shared" si="72"/>
        <v>0.42554561568714333</v>
      </c>
      <c r="K139" s="159">
        <f t="shared" si="73"/>
        <v>15914</v>
      </c>
      <c r="L139" s="160">
        <f t="shared" si="74"/>
        <v>61459</v>
      </c>
      <c r="M139" s="161">
        <f t="shared" si="71"/>
        <v>5.0355895648294582E-2</v>
      </c>
    </row>
    <row r="140" spans="2:13" x14ac:dyDescent="0.25">
      <c r="B140" s="164" t="s">
        <v>111</v>
      </c>
      <c r="C140" s="165">
        <v>67763</v>
      </c>
      <c r="D140" s="165">
        <v>70307</v>
      </c>
      <c r="E140" s="165">
        <v>18492</v>
      </c>
      <c r="F140" s="165">
        <v>22202</v>
      </c>
      <c r="G140" s="165">
        <v>82145</v>
      </c>
      <c r="H140" s="165">
        <v>89598</v>
      </c>
      <c r="I140" s="167">
        <f t="shared" ref="I140:I147" si="75">IFERROR(H140/G140-1,"-")</f>
        <v>9.0729807048511857E-2</v>
      </c>
      <c r="J140" s="166">
        <f t="shared" si="72"/>
        <v>0.27438235168617631</v>
      </c>
      <c r="K140" s="164">
        <f t="shared" si="73"/>
        <v>7453</v>
      </c>
      <c r="L140" s="165">
        <f t="shared" si="74"/>
        <v>19291</v>
      </c>
      <c r="M140" s="166">
        <f t="shared" si="71"/>
        <v>2.1914327740978606E-2</v>
      </c>
    </row>
    <row r="141" spans="2:13" x14ac:dyDescent="0.25">
      <c r="B141" s="164" t="s">
        <v>114</v>
      </c>
      <c r="C141" s="165">
        <v>12046</v>
      </c>
      <c r="D141" s="165">
        <v>12498</v>
      </c>
      <c r="E141" s="165">
        <v>4762</v>
      </c>
      <c r="F141" s="165">
        <v>7702</v>
      </c>
      <c r="G141" s="165">
        <v>13518</v>
      </c>
      <c r="H141" s="165">
        <v>18061</v>
      </c>
      <c r="I141" s="167">
        <f t="shared" si="75"/>
        <v>0.33607042461902648</v>
      </c>
      <c r="J141" s="166">
        <f t="shared" si="72"/>
        <v>0.44511121779484708</v>
      </c>
      <c r="K141" s="164">
        <f t="shared" si="73"/>
        <v>4543</v>
      </c>
      <c r="L141" s="165">
        <f t="shared" si="74"/>
        <v>5563</v>
      </c>
      <c r="M141" s="166">
        <f t="shared" si="71"/>
        <v>4.4174498686333913E-3</v>
      </c>
    </row>
    <row r="142" spans="2:13" x14ac:dyDescent="0.25">
      <c r="B142" s="164" t="s">
        <v>117</v>
      </c>
      <c r="C142" s="165">
        <v>17041</v>
      </c>
      <c r="D142" s="165">
        <v>16140</v>
      </c>
      <c r="E142" s="165">
        <v>5672</v>
      </c>
      <c r="F142" s="165">
        <v>13038</v>
      </c>
      <c r="G142" s="165">
        <v>22971</v>
      </c>
      <c r="H142" s="165">
        <v>21019</v>
      </c>
      <c r="I142" s="167">
        <f t="shared" si="75"/>
        <v>-8.4976709764485681E-2</v>
      </c>
      <c r="J142" s="166">
        <f t="shared" si="72"/>
        <v>0.30229244114002474</v>
      </c>
      <c r="K142" s="164">
        <f t="shared" si="73"/>
        <v>-1952</v>
      </c>
      <c r="L142" s="165">
        <f t="shared" si="74"/>
        <v>4879</v>
      </c>
      <c r="M142" s="166">
        <f t="shared" si="71"/>
        <v>5.1409323287085569E-3</v>
      </c>
    </row>
    <row r="143" spans="2:13" x14ac:dyDescent="0.25">
      <c r="B143" s="164" t="s">
        <v>124</v>
      </c>
      <c r="C143" s="165">
        <v>2856</v>
      </c>
      <c r="D143" s="165">
        <v>2480</v>
      </c>
      <c r="E143" s="165">
        <v>723</v>
      </c>
      <c r="F143" s="165">
        <v>3759</v>
      </c>
      <c r="G143" s="165">
        <v>8266</v>
      </c>
      <c r="H143" s="165">
        <v>7307</v>
      </c>
      <c r="I143" s="167">
        <f t="shared" si="75"/>
        <v>-0.11601742075973864</v>
      </c>
      <c r="J143" s="166">
        <f t="shared" si="72"/>
        <v>1.9463709677419354</v>
      </c>
      <c r="K143" s="164">
        <f t="shared" si="73"/>
        <v>-959</v>
      </c>
      <c r="L143" s="165">
        <f t="shared" si="74"/>
        <v>4827</v>
      </c>
      <c r="M143" s="166">
        <f t="shared" si="71"/>
        <v>1.7871826692931836E-3</v>
      </c>
    </row>
    <row r="144" spans="2:13" x14ac:dyDescent="0.25">
      <c r="B144" s="164" t="s">
        <v>120</v>
      </c>
      <c r="C144" s="165">
        <v>3580</v>
      </c>
      <c r="D144" s="165">
        <v>3519</v>
      </c>
      <c r="E144" s="165">
        <v>1607</v>
      </c>
      <c r="F144" s="165">
        <v>2820</v>
      </c>
      <c r="G144" s="165">
        <v>3688</v>
      </c>
      <c r="H144" s="165">
        <v>4700</v>
      </c>
      <c r="I144" s="167">
        <f t="shared" si="75"/>
        <v>0.27440347071583515</v>
      </c>
      <c r="J144" s="166">
        <f t="shared" si="72"/>
        <v>0.33560670645069623</v>
      </c>
      <c r="K144" s="164">
        <f t="shared" si="73"/>
        <v>1012</v>
      </c>
      <c r="L144" s="165">
        <f t="shared" si="74"/>
        <v>1181</v>
      </c>
      <c r="M144" s="166">
        <f t="shared" si="71"/>
        <v>1.1495495477867746E-3</v>
      </c>
    </row>
    <row r="145" spans="2:13" x14ac:dyDescent="0.25">
      <c r="B145" s="164" t="s">
        <v>129</v>
      </c>
      <c r="C145" s="165">
        <v>1221</v>
      </c>
      <c r="D145" s="165">
        <v>1536</v>
      </c>
      <c r="E145" s="165">
        <v>1592</v>
      </c>
      <c r="F145" s="165">
        <v>1197</v>
      </c>
      <c r="G145" s="165">
        <v>2905</v>
      </c>
      <c r="H145" s="165">
        <v>3245</v>
      </c>
      <c r="I145" s="167">
        <f t="shared" si="75"/>
        <v>0.11703958691910499</v>
      </c>
      <c r="J145" s="166">
        <f t="shared" si="72"/>
        <v>1.1126302083333335</v>
      </c>
      <c r="K145" s="164">
        <f t="shared" si="73"/>
        <v>340</v>
      </c>
      <c r="L145" s="165">
        <f t="shared" si="74"/>
        <v>1709</v>
      </c>
      <c r="M145" s="166">
        <f t="shared" si="71"/>
        <v>7.9367835799320932E-4</v>
      </c>
    </row>
    <row r="146" spans="2:13" x14ac:dyDescent="0.25">
      <c r="B146" s="164" t="s">
        <v>132</v>
      </c>
      <c r="C146" s="165">
        <v>6873</v>
      </c>
      <c r="D146" s="165">
        <v>4338</v>
      </c>
      <c r="E146" s="165">
        <v>3374</v>
      </c>
      <c r="F146" s="165">
        <v>790</v>
      </c>
      <c r="G146" s="165">
        <v>1686</v>
      </c>
      <c r="H146" s="165">
        <v>2305</v>
      </c>
      <c r="I146" s="167">
        <f t="shared" si="75"/>
        <v>0.36714116251482798</v>
      </c>
      <c r="J146" s="166">
        <f t="shared" si="72"/>
        <v>-0.46864914707238359</v>
      </c>
      <c r="K146" s="164">
        <f t="shared" si="73"/>
        <v>619</v>
      </c>
      <c r="L146" s="165">
        <f t="shared" si="74"/>
        <v>-2033</v>
      </c>
      <c r="M146" s="166">
        <f t="shared" si="71"/>
        <v>5.637684484358544E-4</v>
      </c>
    </row>
    <row r="147" spans="2:13" x14ac:dyDescent="0.25">
      <c r="B147" s="170" t="s">
        <v>146</v>
      </c>
      <c r="C147" s="171">
        <f t="shared" ref="C147:H147" si="76">C139-SUM(C140:C146)</f>
        <v>30639</v>
      </c>
      <c r="D147" s="171">
        <f t="shared" si="76"/>
        <v>33606</v>
      </c>
      <c r="E147" s="171">
        <f t="shared" si="76"/>
        <v>16547</v>
      </c>
      <c r="F147" s="171">
        <f t="shared" si="76"/>
        <v>27312</v>
      </c>
      <c r="G147" s="171">
        <f t="shared" si="76"/>
        <v>54790</v>
      </c>
      <c r="H147" s="171">
        <f t="shared" si="76"/>
        <v>59648</v>
      </c>
      <c r="I147" s="173">
        <f t="shared" si="75"/>
        <v>8.866581492973169E-2</v>
      </c>
      <c r="J147" s="172">
        <f t="shared" si="72"/>
        <v>0.77492114503362486</v>
      </c>
      <c r="K147" s="170">
        <f>H147-G147</f>
        <v>4858</v>
      </c>
      <c r="L147" s="171">
        <f t="shared" si="74"/>
        <v>26042</v>
      </c>
      <c r="M147" s="172">
        <f t="shared" si="71"/>
        <v>1.4589006686465008E-2</v>
      </c>
    </row>
    <row r="148" spans="2:13" x14ac:dyDescent="0.25">
      <c r="B148" s="155" t="s">
        <v>56</v>
      </c>
      <c r="C148" s="153"/>
      <c r="D148" s="153"/>
      <c r="E148" s="153"/>
      <c r="F148" s="153"/>
      <c r="G148" s="153"/>
      <c r="H148" s="154"/>
      <c r="I148" s="154"/>
      <c r="J148" s="154"/>
      <c r="K148" s="154"/>
      <c r="L148" s="153"/>
      <c r="M148" s="153"/>
    </row>
    <row r="149" spans="2:13" x14ac:dyDescent="0.25">
      <c r="B149" s="156" t="s">
        <v>69</v>
      </c>
      <c r="C149" s="178">
        <f>C150+C153</f>
        <v>123305</v>
      </c>
      <c r="D149" s="178">
        <f t="shared" ref="D149:H149" si="77">D150+D153</f>
        <v>121616</v>
      </c>
      <c r="E149" s="178">
        <f t="shared" si="77"/>
        <v>38032</v>
      </c>
      <c r="F149" s="178">
        <f t="shared" si="77"/>
        <v>70788</v>
      </c>
      <c r="G149" s="178">
        <f t="shared" si="77"/>
        <v>108068</v>
      </c>
      <c r="H149" s="178">
        <f t="shared" si="77"/>
        <v>113742</v>
      </c>
      <c r="I149" s="179">
        <f>IFERROR(H149/G149-1,"-")</f>
        <v>5.2503978976200072E-2</v>
      </c>
      <c r="J149" s="179">
        <f>IFERROR(H149/D149-1,"-")</f>
        <v>-6.4744770424944087E-2</v>
      </c>
      <c r="K149" s="178">
        <f>H149-G149</f>
        <v>5674</v>
      </c>
      <c r="L149" s="178">
        <f>H149-D149</f>
        <v>-7874</v>
      </c>
      <c r="M149" s="179">
        <f t="shared" ref="M149:M161" si="78">H149/H$9</f>
        <v>2.7819588226460284E-2</v>
      </c>
    </row>
    <row r="150" spans="2:13" x14ac:dyDescent="0.25">
      <c r="B150" s="159" t="s">
        <v>98</v>
      </c>
      <c r="C150" s="160">
        <v>51069</v>
      </c>
      <c r="D150" s="160">
        <v>53440</v>
      </c>
      <c r="E150" s="160">
        <v>19160</v>
      </c>
      <c r="F150" s="160">
        <v>40138</v>
      </c>
      <c r="G150" s="160">
        <v>56632</v>
      </c>
      <c r="H150" s="160">
        <v>56669</v>
      </c>
      <c r="I150" s="162">
        <f>IFERROR(H150/G150-1,"-")</f>
        <v>6.5334086735413521E-4</v>
      </c>
      <c r="J150" s="161">
        <f t="shared" ref="J150:J161" si="79">IFERROR(H150/D150-1,"-")</f>
        <v>6.0422904191616666E-2</v>
      </c>
      <c r="K150" s="159">
        <f t="shared" ref="K150:K160" si="80">H150-G150</f>
        <v>37</v>
      </c>
      <c r="L150" s="160">
        <f t="shared" ref="L150:L161" si="81">H150-D150</f>
        <v>3229</v>
      </c>
      <c r="M150" s="161">
        <f t="shared" si="78"/>
        <v>1.3860387941176326E-2</v>
      </c>
    </row>
    <row r="151" spans="2:13" x14ac:dyDescent="0.25">
      <c r="B151" s="164" t="s">
        <v>104</v>
      </c>
      <c r="C151" s="165">
        <v>31184</v>
      </c>
      <c r="D151" s="165">
        <v>32618</v>
      </c>
      <c r="E151" s="165">
        <v>12001</v>
      </c>
      <c r="F151" s="165">
        <v>32300</v>
      </c>
      <c r="G151" s="165">
        <v>41224</v>
      </c>
      <c r="H151" s="165">
        <v>42517</v>
      </c>
      <c r="I151" s="167">
        <f>IFERROR(H151/G151-1,"-")</f>
        <v>3.1365224141276959E-2</v>
      </c>
      <c r="J151" s="166">
        <f t="shared" si="79"/>
        <v>0.30348273959163663</v>
      </c>
      <c r="K151" s="164">
        <f t="shared" si="80"/>
        <v>1293</v>
      </c>
      <c r="L151" s="165">
        <f t="shared" si="81"/>
        <v>9899</v>
      </c>
      <c r="M151" s="166">
        <f t="shared" si="78"/>
        <v>1.0399020877287299E-2</v>
      </c>
    </row>
    <row r="152" spans="2:13" x14ac:dyDescent="0.25">
      <c r="B152" s="164" t="s">
        <v>101</v>
      </c>
      <c r="C152" s="165">
        <v>19885</v>
      </c>
      <c r="D152" s="165">
        <v>20822</v>
      </c>
      <c r="E152" s="165">
        <v>7159</v>
      </c>
      <c r="F152" s="165">
        <v>7838</v>
      </c>
      <c r="G152" s="165">
        <v>15408</v>
      </c>
      <c r="H152" s="165">
        <v>14152</v>
      </c>
      <c r="I152" s="167">
        <f>IFERROR(H152/G152-1,"-")</f>
        <v>-8.1516095534787114E-2</v>
      </c>
      <c r="J152" s="166">
        <f t="shared" si="79"/>
        <v>-0.32033426183844016</v>
      </c>
      <c r="K152" s="164">
        <f t="shared" si="80"/>
        <v>-1256</v>
      </c>
      <c r="L152" s="165">
        <f t="shared" si="81"/>
        <v>-6670</v>
      </c>
      <c r="M152" s="166">
        <f t="shared" si="78"/>
        <v>3.461367063889029E-3</v>
      </c>
    </row>
    <row r="153" spans="2:13" x14ac:dyDescent="0.25">
      <c r="B153" s="159" t="s">
        <v>108</v>
      </c>
      <c r="C153" s="160">
        <v>72236</v>
      </c>
      <c r="D153" s="160">
        <v>68176</v>
      </c>
      <c r="E153" s="160">
        <v>18872</v>
      </c>
      <c r="F153" s="160">
        <v>30650</v>
      </c>
      <c r="G153" s="160">
        <v>51436</v>
      </c>
      <c r="H153" s="160">
        <v>57073</v>
      </c>
      <c r="I153" s="162">
        <f>IFERROR(H153/G153-1,"-")</f>
        <v>0.10959250330507819</v>
      </c>
      <c r="J153" s="161">
        <f t="shared" si="79"/>
        <v>-0.16285789720722832</v>
      </c>
      <c r="K153" s="159">
        <f t="shared" si="80"/>
        <v>5637</v>
      </c>
      <c r="L153" s="160">
        <f t="shared" si="81"/>
        <v>-11103</v>
      </c>
      <c r="M153" s="161">
        <f t="shared" si="78"/>
        <v>1.3959200285283956E-2</v>
      </c>
    </row>
    <row r="154" spans="2:13" x14ac:dyDescent="0.25">
      <c r="B154" s="164" t="s">
        <v>111</v>
      </c>
      <c r="C154" s="165">
        <v>22568</v>
      </c>
      <c r="D154" s="165">
        <v>21620</v>
      </c>
      <c r="E154" s="165">
        <v>5515</v>
      </c>
      <c r="F154" s="165">
        <v>5598</v>
      </c>
      <c r="G154" s="165">
        <v>19171</v>
      </c>
      <c r="H154" s="165">
        <v>18750</v>
      </c>
      <c r="I154" s="167">
        <f t="shared" ref="I154:I161" si="82">IFERROR(H154/G154-1,"-")</f>
        <v>-2.1960252464660157E-2</v>
      </c>
      <c r="J154" s="166">
        <f t="shared" si="79"/>
        <v>-0.13274745605920446</v>
      </c>
      <c r="K154" s="164">
        <f t="shared" si="80"/>
        <v>-421</v>
      </c>
      <c r="L154" s="165">
        <f t="shared" si="81"/>
        <v>-2870</v>
      </c>
      <c r="M154" s="166">
        <f t="shared" si="78"/>
        <v>4.5859689406387285E-3</v>
      </c>
    </row>
    <row r="155" spans="2:13" x14ac:dyDescent="0.25">
      <c r="B155" s="164" t="s">
        <v>114</v>
      </c>
      <c r="C155" s="165">
        <v>20075</v>
      </c>
      <c r="D155" s="165">
        <v>16372</v>
      </c>
      <c r="E155" s="165">
        <v>4511</v>
      </c>
      <c r="F155" s="165">
        <v>8036</v>
      </c>
      <c r="G155" s="165">
        <v>9936</v>
      </c>
      <c r="H155" s="165">
        <v>10332</v>
      </c>
      <c r="I155" s="167">
        <f t="shared" si="82"/>
        <v>3.9855072463768071E-2</v>
      </c>
      <c r="J155" s="166">
        <f t="shared" si="79"/>
        <v>-0.36892255069631075</v>
      </c>
      <c r="K155" s="164">
        <f t="shared" si="80"/>
        <v>396</v>
      </c>
      <c r="L155" s="165">
        <f t="shared" si="81"/>
        <v>-6040</v>
      </c>
      <c r="M155" s="166">
        <f t="shared" si="78"/>
        <v>2.5270523250495651E-3</v>
      </c>
    </row>
    <row r="156" spans="2:13" x14ac:dyDescent="0.25">
      <c r="B156" s="164" t="s">
        <v>117</v>
      </c>
      <c r="C156" s="165">
        <v>10934</v>
      </c>
      <c r="D156" s="165">
        <v>9739</v>
      </c>
      <c r="E156" s="165">
        <v>2227</v>
      </c>
      <c r="F156" s="165">
        <v>5124</v>
      </c>
      <c r="G156" s="165">
        <v>6472</v>
      </c>
      <c r="H156" s="165">
        <v>9249</v>
      </c>
      <c r="I156" s="167">
        <f t="shared" si="82"/>
        <v>0.42907911001236099</v>
      </c>
      <c r="J156" s="166">
        <f t="shared" si="79"/>
        <v>-5.0313173837149616E-2</v>
      </c>
      <c r="K156" s="164">
        <f t="shared" si="80"/>
        <v>2777</v>
      </c>
      <c r="L156" s="165">
        <f t="shared" si="81"/>
        <v>-490</v>
      </c>
      <c r="M156" s="166">
        <f t="shared" si="78"/>
        <v>2.2621667590382723E-3</v>
      </c>
    </row>
    <row r="157" spans="2:13" x14ac:dyDescent="0.25">
      <c r="B157" s="164" t="s">
        <v>124</v>
      </c>
      <c r="C157" s="165">
        <v>1334</v>
      </c>
      <c r="D157" s="165">
        <v>1552</v>
      </c>
      <c r="E157" s="165">
        <v>570</v>
      </c>
      <c r="F157" s="165">
        <v>906</v>
      </c>
      <c r="G157" s="165">
        <v>1617</v>
      </c>
      <c r="H157" s="165">
        <v>1502</v>
      </c>
      <c r="I157" s="167">
        <f t="shared" si="82"/>
        <v>-7.1119356833642566E-2</v>
      </c>
      <c r="J157" s="166">
        <f t="shared" si="79"/>
        <v>-3.2216494845360821E-2</v>
      </c>
      <c r="K157" s="164">
        <f t="shared" si="80"/>
        <v>-115</v>
      </c>
      <c r="L157" s="165">
        <f t="shared" si="81"/>
        <v>-50</v>
      </c>
      <c r="M157" s="166">
        <f t="shared" si="78"/>
        <v>3.6736668527143312E-4</v>
      </c>
    </row>
    <row r="158" spans="2:13" x14ac:dyDescent="0.25">
      <c r="B158" s="164" t="s">
        <v>120</v>
      </c>
      <c r="C158" s="165">
        <v>2462</v>
      </c>
      <c r="D158" s="165">
        <v>2986</v>
      </c>
      <c r="E158" s="165">
        <v>1192</v>
      </c>
      <c r="F158" s="165">
        <v>1744</v>
      </c>
      <c r="G158" s="165">
        <v>2943</v>
      </c>
      <c r="H158" s="165">
        <v>2874</v>
      </c>
      <c r="I158" s="167">
        <f t="shared" si="82"/>
        <v>-2.3445463812436285E-2</v>
      </c>
      <c r="J158" s="166">
        <f t="shared" si="79"/>
        <v>-3.7508372404554624E-2</v>
      </c>
      <c r="K158" s="164">
        <f t="shared" si="80"/>
        <v>-69</v>
      </c>
      <c r="L158" s="165">
        <f t="shared" si="81"/>
        <v>-112</v>
      </c>
      <c r="M158" s="166">
        <f t="shared" si="78"/>
        <v>7.0293731922110435E-4</v>
      </c>
    </row>
    <row r="159" spans="2:13" x14ac:dyDescent="0.25">
      <c r="B159" s="164" t="s">
        <v>129</v>
      </c>
      <c r="C159" s="165">
        <v>394</v>
      </c>
      <c r="D159" s="165">
        <v>410</v>
      </c>
      <c r="E159" s="165">
        <v>230</v>
      </c>
      <c r="F159" s="165">
        <v>282</v>
      </c>
      <c r="G159" s="165">
        <v>472</v>
      </c>
      <c r="H159" s="165">
        <v>432</v>
      </c>
      <c r="I159" s="167">
        <f t="shared" si="82"/>
        <v>-8.4745762711864403E-2</v>
      </c>
      <c r="J159" s="166">
        <f t="shared" si="79"/>
        <v>5.3658536585365901E-2</v>
      </c>
      <c r="K159" s="164">
        <f t="shared" si="80"/>
        <v>-40</v>
      </c>
      <c r="L159" s="165">
        <f t="shared" si="81"/>
        <v>22</v>
      </c>
      <c r="M159" s="166">
        <f t="shared" si="78"/>
        <v>1.0566072439231632E-4</v>
      </c>
    </row>
    <row r="160" spans="2:13" x14ac:dyDescent="0.25">
      <c r="B160" s="164" t="s">
        <v>132</v>
      </c>
      <c r="C160" s="165">
        <v>1084</v>
      </c>
      <c r="D160" s="165">
        <v>973</v>
      </c>
      <c r="E160" s="165">
        <v>295</v>
      </c>
      <c r="F160" s="165">
        <v>446</v>
      </c>
      <c r="G160" s="165">
        <v>654</v>
      </c>
      <c r="H160" s="165">
        <v>832</v>
      </c>
      <c r="I160" s="167">
        <f t="shared" si="82"/>
        <v>0.27217125382262997</v>
      </c>
      <c r="J160" s="166">
        <f t="shared" si="79"/>
        <v>-0.14491264131551906</v>
      </c>
      <c r="K160" s="164">
        <f t="shared" si="80"/>
        <v>178</v>
      </c>
      <c r="L160" s="165">
        <f t="shared" si="81"/>
        <v>-141</v>
      </c>
      <c r="M160" s="166">
        <f t="shared" si="78"/>
        <v>2.0349472845927587E-4</v>
      </c>
    </row>
    <row r="161" spans="2:13" x14ac:dyDescent="0.25">
      <c r="B161" s="170" t="s">
        <v>146</v>
      </c>
      <c r="C161" s="171">
        <f t="shared" ref="C161:H161" si="83">C153-SUM(C154:C160)</f>
        <v>13385</v>
      </c>
      <c r="D161" s="171">
        <f t="shared" si="83"/>
        <v>14524</v>
      </c>
      <c r="E161" s="171">
        <f t="shared" si="83"/>
        <v>4332</v>
      </c>
      <c r="F161" s="171">
        <f t="shared" si="83"/>
        <v>8514</v>
      </c>
      <c r="G161" s="171">
        <f t="shared" si="83"/>
        <v>10171</v>
      </c>
      <c r="H161" s="171">
        <f t="shared" si="83"/>
        <v>13102</v>
      </c>
      <c r="I161" s="173">
        <f t="shared" si="82"/>
        <v>0.28817225444892336</v>
      </c>
      <c r="J161" s="172">
        <f t="shared" si="79"/>
        <v>-9.7906912696226978E-2</v>
      </c>
      <c r="K161" s="170">
        <f>H161-G161</f>
        <v>2931</v>
      </c>
      <c r="L161" s="171">
        <f t="shared" si="81"/>
        <v>-1422</v>
      </c>
      <c r="M161" s="172">
        <f t="shared" si="78"/>
        <v>3.2045528032132601E-3</v>
      </c>
    </row>
    <row r="162" spans="2:13" x14ac:dyDescent="0.25">
      <c r="C162" s="80"/>
      <c r="D162" s="80"/>
      <c r="E162" s="80"/>
      <c r="F162" s="80"/>
      <c r="G162" s="80"/>
      <c r="H162" s="80"/>
      <c r="I162" s="80"/>
    </row>
    <row r="163" spans="2:13" x14ac:dyDescent="0.25">
      <c r="B163" s="106" t="s">
        <v>41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FF10A-25CF-4928-92A3-279687BBB837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5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5"/>
      <c r="D4" s="265"/>
      <c r="E4" s="265"/>
      <c r="F4" s="265"/>
      <c r="G4" s="265"/>
      <c r="H4" s="265"/>
      <c r="I4" s="265"/>
      <c r="J4" s="265"/>
      <c r="K4" s="144"/>
      <c r="L4" s="144"/>
      <c r="M4" s="144"/>
      <c r="P4" s="143" t="s">
        <v>261</v>
      </c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</row>
    <row r="5" spans="1:27" ht="6" customHeight="1" x14ac:dyDescent="0.25"/>
    <row r="6" spans="1:27" ht="15.75" x14ac:dyDescent="0.25">
      <c r="B6" s="145"/>
      <c r="C6" s="293" t="s">
        <v>46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P6" s="145"/>
      <c r="Q6" s="293" t="s">
        <v>46</v>
      </c>
      <c r="R6" s="294"/>
      <c r="S6" s="294"/>
      <c r="T6" s="294"/>
      <c r="U6" s="294"/>
      <c r="V6" s="294"/>
      <c r="W6" s="294"/>
      <c r="X6" s="294"/>
      <c r="Y6" s="294"/>
      <c r="Z6" s="294"/>
      <c r="AA6" s="294"/>
    </row>
    <row r="7" spans="1:27" s="146" customFormat="1" ht="72" customHeight="1" x14ac:dyDescent="0.25">
      <c r="B7" s="147"/>
      <c r="C7" s="174" t="s">
        <v>254</v>
      </c>
      <c r="D7" s="174" t="s">
        <v>255</v>
      </c>
      <c r="E7" s="174" t="s">
        <v>256</v>
      </c>
      <c r="F7" s="174" t="s">
        <v>257</v>
      </c>
      <c r="G7" s="174" t="s">
        <v>258</v>
      </c>
      <c r="H7" s="174" t="s">
        <v>259</v>
      </c>
      <c r="I7" s="175" t="str">
        <f>CONCATENATE("var. ",RIGHT(H7,2),"/",RIGHT(G7,2))</f>
        <v>var. 23/22</v>
      </c>
      <c r="J7" s="175" t="str">
        <f>CONCATENATE("var. ",RIGHT(H7,2),"/",RIGHT(D7,2))</f>
        <v>var. 23/19</v>
      </c>
      <c r="K7" s="174" t="str">
        <f>CONCATENATE("dif. ",RIGHT(H7,2),"/",RIGHT(G7,2))</f>
        <v>dif. 23/22</v>
      </c>
      <c r="L7" s="174" t="str">
        <f>CONCATENATE("dif. ",RIGHT(H7,2),"/",RIGHT(D7,2))</f>
        <v>dif. 23/19</v>
      </c>
      <c r="M7" s="175" t="str">
        <f>CONCATENATE("Cuota s/ total lugares de residencia ",RIGHT(H7,4))</f>
        <v>Cuota s/ total lugares de residencia 2023</v>
      </c>
      <c r="P7" s="147"/>
      <c r="Q7" s="174" t="s">
        <v>254</v>
      </c>
      <c r="R7" s="174" t="s">
        <v>255</v>
      </c>
      <c r="S7" s="174" t="s">
        <v>256</v>
      </c>
      <c r="T7" s="174" t="s">
        <v>257</v>
      </c>
      <c r="U7" s="174" t="s">
        <v>258</v>
      </c>
      <c r="V7" s="174" t="s">
        <v>259</v>
      </c>
      <c r="W7" s="175" t="str">
        <f>CONCATENATE("var. ",RIGHT(V7,2),"/",RIGHT(U7,2))</f>
        <v>var. 23/22</v>
      </c>
      <c r="X7" s="175" t="str">
        <f>CONCATENATE("var. ",RIGHT(V7,2),"/",RIGHT(R7,2))</f>
        <v>var. 23/19</v>
      </c>
      <c r="Y7" s="174" t="str">
        <f>CONCATENATE("dif. ",RIGHT(V7,2),"/",RIGHT(U7,2))</f>
        <v>dif. 23/22</v>
      </c>
      <c r="Z7" s="174" t="str">
        <f>CONCATENATE("dif. ",RIGHT(V7,2),"/",RIGHT(R7,2))</f>
        <v>dif. 23/19</v>
      </c>
      <c r="AA7" s="175" t="str">
        <f>CONCATENATE("Cuota s/ total lugares de residencia ",RIGHT(V7,4))</f>
        <v>Cuota s/ total lugares de residencia 2023</v>
      </c>
    </row>
    <row r="8" spans="1:27" x14ac:dyDescent="0.25">
      <c r="A8" s="1"/>
      <c r="B8" s="152" t="s">
        <v>46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54</v>
      </c>
      <c r="Q8" s="153"/>
      <c r="R8" s="153"/>
      <c r="S8" s="153"/>
      <c r="T8" s="153"/>
      <c r="U8" s="153"/>
      <c r="V8" s="154"/>
      <c r="W8" s="154"/>
      <c r="X8" s="154"/>
      <c r="Y8" s="154"/>
      <c r="Z8" s="153"/>
      <c r="AA8" s="153"/>
    </row>
    <row r="9" spans="1:27" x14ac:dyDescent="0.25">
      <c r="A9" s="1" t="s">
        <v>97</v>
      </c>
      <c r="B9" s="156" t="s">
        <v>69</v>
      </c>
      <c r="C9" s="178">
        <f>C10+C13</f>
        <v>1337534</v>
      </c>
      <c r="D9" s="178">
        <f t="shared" ref="D9:H9" si="0">D10+D13</f>
        <v>1263385</v>
      </c>
      <c r="E9" s="178">
        <f t="shared" si="0"/>
        <v>363484</v>
      </c>
      <c r="F9" s="178">
        <f t="shared" si="0"/>
        <v>477407</v>
      </c>
      <c r="G9" s="178">
        <f t="shared" si="0"/>
        <v>980810</v>
      </c>
      <c r="H9" s="178">
        <f t="shared" si="0"/>
        <v>1100249</v>
      </c>
      <c r="I9" s="179">
        <f>IFERROR(H9/G9-1,"-")</f>
        <v>0.12177587912031895</v>
      </c>
      <c r="J9" s="179">
        <f>IFERROR(H9/D9-1,"-")</f>
        <v>-0.12912611753345182</v>
      </c>
      <c r="K9" s="178">
        <f>H9-G9</f>
        <v>119439</v>
      </c>
      <c r="L9" s="178">
        <f>H9-D9</f>
        <v>-163136</v>
      </c>
      <c r="M9" s="179">
        <f t="shared" ref="M9:M21" si="1">H9/H$9</f>
        <v>1</v>
      </c>
      <c r="P9" s="156" t="s">
        <v>69</v>
      </c>
      <c r="Q9" s="178" t="e">
        <f>Q10+Q13</f>
        <v>#REF!</v>
      </c>
      <c r="R9" s="178" t="e">
        <f t="shared" ref="R9:V9" si="2">R10+R13</f>
        <v>#REF!</v>
      </c>
      <c r="S9" s="178" t="e">
        <f t="shared" si="2"/>
        <v>#REF!</v>
      </c>
      <c r="T9" s="178" t="e">
        <f t="shared" si="2"/>
        <v>#REF!</v>
      </c>
      <c r="U9" s="178" t="e">
        <f t="shared" si="2"/>
        <v>#REF!</v>
      </c>
      <c r="V9" s="178" t="e">
        <f t="shared" si="2"/>
        <v>#REF!</v>
      </c>
      <c r="W9" s="179" t="str">
        <f>IFERROR(V9/U9-1,"-")</f>
        <v>-</v>
      </c>
      <c r="X9" s="179" t="str">
        <f>IFERROR(V9/R9-1,"-")</f>
        <v>-</v>
      </c>
      <c r="Y9" s="178" t="e">
        <f>V9-U9</f>
        <v>#REF!</v>
      </c>
      <c r="Z9" s="178" t="e">
        <f>V9-R9</f>
        <v>#REF!</v>
      </c>
      <c r="AA9" s="179" t="e">
        <f t="shared" ref="AA9:AA21" si="3">V9/V$9</f>
        <v>#REF!</v>
      </c>
    </row>
    <row r="10" spans="1:27" x14ac:dyDescent="0.25">
      <c r="A10" s="163" t="s">
        <v>104</v>
      </c>
      <c r="B10" s="159" t="s">
        <v>98</v>
      </c>
      <c r="C10" s="160">
        <v>197168</v>
      </c>
      <c r="D10" s="160">
        <v>184738</v>
      </c>
      <c r="E10" s="160">
        <v>79304</v>
      </c>
      <c r="F10" s="160">
        <v>131035</v>
      </c>
      <c r="G10" s="160">
        <v>154711</v>
      </c>
      <c r="H10" s="160">
        <v>159974</v>
      </c>
      <c r="I10" s="162">
        <f>IFERROR(H10/G10-1,"-")</f>
        <v>3.401826631590521E-2</v>
      </c>
      <c r="J10" s="161">
        <f t="shared" ref="J10:J21" si="4">IFERROR(H10/D10-1,"-")</f>
        <v>-0.1340493022550856</v>
      </c>
      <c r="K10" s="159">
        <f t="shared" ref="K10:K20" si="5">H10-G10</f>
        <v>5263</v>
      </c>
      <c r="L10" s="160">
        <f t="shared" ref="L10:L21" si="6">H10-D10</f>
        <v>-24764</v>
      </c>
      <c r="M10" s="161">
        <f t="shared" si="1"/>
        <v>0.14539799627175304</v>
      </c>
      <c r="P10" s="159" t="s">
        <v>98</v>
      </c>
      <c r="Q10" s="160" t="e">
        <v>#REF!</v>
      </c>
      <c r="R10" s="160" t="e">
        <v>#REF!</v>
      </c>
      <c r="S10" s="160" t="e">
        <v>#REF!</v>
      </c>
      <c r="T10" s="160" t="e">
        <v>#REF!</v>
      </c>
      <c r="U10" s="160" t="e">
        <v>#REF!</v>
      </c>
      <c r="V10" s="160" t="e">
        <v>#REF!</v>
      </c>
      <c r="W10" s="162" t="str">
        <f>IFERROR(V10/U10-1,"-")</f>
        <v>-</v>
      </c>
      <c r="X10" s="161" t="str">
        <f t="shared" ref="X10:X21" si="7">IFERROR(V10/R10-1,"-")</f>
        <v>-</v>
      </c>
      <c r="Y10" s="159" t="e">
        <f t="shared" ref="Y10:Y20" si="8">V10-U10</f>
        <v>#REF!</v>
      </c>
      <c r="Z10" s="160" t="e">
        <f t="shared" ref="Z10:Z21" si="9">V10-R10</f>
        <v>#REF!</v>
      </c>
      <c r="AA10" s="161" t="e">
        <f t="shared" si="3"/>
        <v>#REF!</v>
      </c>
    </row>
    <row r="11" spans="1:27" x14ac:dyDescent="0.25">
      <c r="A11" s="163" t="s">
        <v>101</v>
      </c>
      <c r="B11" s="164" t="s">
        <v>104</v>
      </c>
      <c r="C11" s="165">
        <v>104252</v>
      </c>
      <c r="D11" s="165">
        <v>102736</v>
      </c>
      <c r="E11" s="165">
        <v>57111</v>
      </c>
      <c r="F11" s="165">
        <v>90896</v>
      </c>
      <c r="G11" s="165">
        <v>90339</v>
      </c>
      <c r="H11" s="165">
        <v>88721</v>
      </c>
      <c r="I11" s="167">
        <f>IFERROR(H11/G11-1,"-")</f>
        <v>-1.7910315589058978E-2</v>
      </c>
      <c r="J11" s="166">
        <f t="shared" si="4"/>
        <v>-0.13641761407880393</v>
      </c>
      <c r="K11" s="164">
        <f t="shared" si="5"/>
        <v>-1618</v>
      </c>
      <c r="L11" s="165">
        <f t="shared" si="6"/>
        <v>-14015</v>
      </c>
      <c r="M11" s="166">
        <f t="shared" si="1"/>
        <v>8.0637201215361248E-2</v>
      </c>
      <c r="P11" s="164" t="s">
        <v>104</v>
      </c>
      <c r="Q11" s="165" t="e">
        <v>#REF!</v>
      </c>
      <c r="R11" s="165" t="e">
        <v>#REF!</v>
      </c>
      <c r="S11" s="165" t="e">
        <v>#REF!</v>
      </c>
      <c r="T11" s="165" t="e">
        <v>#REF!</v>
      </c>
      <c r="U11" s="165" t="e">
        <v>#REF!</v>
      </c>
      <c r="V11" s="165" t="e">
        <v>#REF!</v>
      </c>
      <c r="W11" s="167" t="str">
        <f>IFERROR(V11/U11-1,"-")</f>
        <v>-</v>
      </c>
      <c r="X11" s="166" t="str">
        <f t="shared" si="7"/>
        <v>-</v>
      </c>
      <c r="Y11" s="164" t="e">
        <f t="shared" si="8"/>
        <v>#REF!</v>
      </c>
      <c r="Z11" s="165" t="e">
        <f t="shared" si="9"/>
        <v>#REF!</v>
      </c>
      <c r="AA11" s="166" t="e">
        <f>V11/V$9</f>
        <v>#REF!</v>
      </c>
    </row>
    <row r="12" spans="1:27" x14ac:dyDescent="0.25">
      <c r="A12" s="1"/>
      <c r="B12" s="164" t="s">
        <v>101</v>
      </c>
      <c r="C12" s="165">
        <v>92916</v>
      </c>
      <c r="D12" s="165">
        <v>82002</v>
      </c>
      <c r="E12" s="165">
        <v>22193</v>
      </c>
      <c r="F12" s="165">
        <v>40139</v>
      </c>
      <c r="G12" s="165">
        <v>64372</v>
      </c>
      <c r="H12" s="165">
        <v>71253</v>
      </c>
      <c r="I12" s="167">
        <f>IFERROR(H12/G12-1,"-")</f>
        <v>0.10689430187037852</v>
      </c>
      <c r="J12" s="166">
        <f t="shared" si="4"/>
        <v>-0.13108216872759204</v>
      </c>
      <c r="K12" s="164">
        <f t="shared" si="5"/>
        <v>6881</v>
      </c>
      <c r="L12" s="165">
        <f t="shared" si="6"/>
        <v>-10749</v>
      </c>
      <c r="M12" s="166">
        <f t="shared" si="1"/>
        <v>6.4760795056391776E-2</v>
      </c>
      <c r="P12" s="164" t="s">
        <v>101</v>
      </c>
      <c r="Q12" s="165" t="e">
        <v>#REF!</v>
      </c>
      <c r="R12" s="165" t="e">
        <v>#REF!</v>
      </c>
      <c r="S12" s="165" t="e">
        <v>#REF!</v>
      </c>
      <c r="T12" s="165" t="e">
        <v>#REF!</v>
      </c>
      <c r="U12" s="165" t="e">
        <v>#REF!</v>
      </c>
      <c r="V12" s="165" t="e">
        <v>#REF!</v>
      </c>
      <c r="W12" s="167" t="str">
        <f>IFERROR(V12/U12-1,"-")</f>
        <v>-</v>
      </c>
      <c r="X12" s="166" t="str">
        <f t="shared" si="7"/>
        <v>-</v>
      </c>
      <c r="Y12" s="164" t="e">
        <f t="shared" si="8"/>
        <v>#REF!</v>
      </c>
      <c r="Z12" s="165" t="e">
        <f t="shared" si="9"/>
        <v>#REF!</v>
      </c>
      <c r="AA12" s="166" t="e">
        <f t="shared" si="3"/>
        <v>#REF!</v>
      </c>
    </row>
    <row r="13" spans="1:27" s="57" customFormat="1" x14ac:dyDescent="0.25">
      <c r="B13" s="159" t="s">
        <v>108</v>
      </c>
      <c r="C13" s="160">
        <v>1140366</v>
      </c>
      <c r="D13" s="160">
        <v>1078647</v>
      </c>
      <c r="E13" s="160">
        <v>284180</v>
      </c>
      <c r="F13" s="160">
        <v>346372</v>
      </c>
      <c r="G13" s="160">
        <v>826099</v>
      </c>
      <c r="H13" s="160">
        <v>940275</v>
      </c>
      <c r="I13" s="162">
        <f>IFERROR(H13/G13-1,"-")</f>
        <v>0.13821103766013509</v>
      </c>
      <c r="J13" s="161">
        <f t="shared" si="4"/>
        <v>-0.1282829322289869</v>
      </c>
      <c r="K13" s="159">
        <f t="shared" si="5"/>
        <v>114176</v>
      </c>
      <c r="L13" s="160">
        <f t="shared" si="6"/>
        <v>-138372</v>
      </c>
      <c r="M13" s="161">
        <f t="shared" si="1"/>
        <v>0.85460200372824702</v>
      </c>
      <c r="P13" s="159" t="s">
        <v>108</v>
      </c>
      <c r="Q13" s="160" t="e">
        <v>#REF!</v>
      </c>
      <c r="R13" s="160" t="e">
        <v>#REF!</v>
      </c>
      <c r="S13" s="160" t="e">
        <v>#REF!</v>
      </c>
      <c r="T13" s="160" t="e">
        <v>#REF!</v>
      </c>
      <c r="U13" s="160" t="e">
        <v>#REF!</v>
      </c>
      <c r="V13" s="160" t="e">
        <v>#REF!</v>
      </c>
      <c r="W13" s="162" t="str">
        <f>IFERROR(V13/U13-1,"-")</f>
        <v>-</v>
      </c>
      <c r="X13" s="161" t="str">
        <f t="shared" si="7"/>
        <v>-</v>
      </c>
      <c r="Y13" s="159" t="e">
        <f t="shared" si="8"/>
        <v>#REF!</v>
      </c>
      <c r="Z13" s="160" t="e">
        <f t="shared" si="9"/>
        <v>#REF!</v>
      </c>
      <c r="AA13" s="161" t="e">
        <f t="shared" si="3"/>
        <v>#REF!</v>
      </c>
    </row>
    <row r="14" spans="1:27" s="57" customFormat="1" x14ac:dyDescent="0.25">
      <c r="B14" s="164" t="s">
        <v>111</v>
      </c>
      <c r="C14" s="165">
        <v>596142</v>
      </c>
      <c r="D14" s="165">
        <v>566983</v>
      </c>
      <c r="E14" s="165">
        <v>119622</v>
      </c>
      <c r="F14" s="165">
        <v>109865</v>
      </c>
      <c r="G14" s="165">
        <v>404357</v>
      </c>
      <c r="H14" s="165">
        <v>479584</v>
      </c>
      <c r="I14" s="167">
        <f t="shared" ref="I14:I21" si="10">IFERROR(H14/G14-1,"-")</f>
        <v>0.1860410478859027</v>
      </c>
      <c r="J14" s="166">
        <f t="shared" si="4"/>
        <v>-0.15414747884857216</v>
      </c>
      <c r="K14" s="164">
        <f t="shared" si="5"/>
        <v>75227</v>
      </c>
      <c r="L14" s="165">
        <f t="shared" si="6"/>
        <v>-87399</v>
      </c>
      <c r="M14" s="166">
        <f t="shared" si="1"/>
        <v>0.43588678562761701</v>
      </c>
      <c r="P14" s="164" t="s">
        <v>111</v>
      </c>
      <c r="Q14" s="165" t="e">
        <v>#REF!</v>
      </c>
      <c r="R14" s="165" t="e">
        <v>#REF!</v>
      </c>
      <c r="S14" s="165" t="e">
        <v>#REF!</v>
      </c>
      <c r="T14" s="165" t="e">
        <v>#REF!</v>
      </c>
      <c r="U14" s="165" t="e">
        <v>#REF!</v>
      </c>
      <c r="V14" s="165" t="e">
        <v>#REF!</v>
      </c>
      <c r="W14" s="167" t="str">
        <f t="shared" ref="W14:W21" si="11">IFERROR(V14/U14-1,"-")</f>
        <v>-</v>
      </c>
      <c r="X14" s="166" t="str">
        <f t="shared" si="7"/>
        <v>-</v>
      </c>
      <c r="Y14" s="164" t="e">
        <f t="shared" si="8"/>
        <v>#REF!</v>
      </c>
      <c r="Z14" s="165" t="e">
        <f t="shared" si="9"/>
        <v>#REF!</v>
      </c>
      <c r="AA14" s="166" t="e">
        <f t="shared" si="3"/>
        <v>#REF!</v>
      </c>
    </row>
    <row r="15" spans="1:27" x14ac:dyDescent="0.25">
      <c r="A15" s="1"/>
      <c r="B15" s="164" t="s">
        <v>114</v>
      </c>
      <c r="C15" s="165">
        <v>94531</v>
      </c>
      <c r="D15" s="165">
        <v>75079</v>
      </c>
      <c r="E15" s="165">
        <v>21535</v>
      </c>
      <c r="F15" s="165">
        <v>27950</v>
      </c>
      <c r="G15" s="165">
        <v>46682</v>
      </c>
      <c r="H15" s="165">
        <v>49791</v>
      </c>
      <c r="I15" s="167">
        <f t="shared" si="10"/>
        <v>6.659954586350203E-2</v>
      </c>
      <c r="J15" s="166">
        <f t="shared" si="4"/>
        <v>-0.33681855112614711</v>
      </c>
      <c r="K15" s="164">
        <f t="shared" si="5"/>
        <v>3109</v>
      </c>
      <c r="L15" s="165">
        <f t="shared" si="6"/>
        <v>-25288</v>
      </c>
      <c r="M15" s="166">
        <f t="shared" si="1"/>
        <v>4.5254301526290869E-2</v>
      </c>
      <c r="P15" s="164" t="s">
        <v>114</v>
      </c>
      <c r="Q15" s="165" t="e">
        <v>#REF!</v>
      </c>
      <c r="R15" s="165" t="e">
        <v>#REF!</v>
      </c>
      <c r="S15" s="165" t="e">
        <v>#REF!</v>
      </c>
      <c r="T15" s="165" t="e">
        <v>#REF!</v>
      </c>
      <c r="U15" s="165" t="e">
        <v>#REF!</v>
      </c>
      <c r="V15" s="165" t="e">
        <v>#REF!</v>
      </c>
      <c r="W15" s="167" t="str">
        <f t="shared" si="11"/>
        <v>-</v>
      </c>
      <c r="X15" s="166" t="str">
        <f t="shared" si="7"/>
        <v>-</v>
      </c>
      <c r="Y15" s="164" t="e">
        <f t="shared" si="8"/>
        <v>#REF!</v>
      </c>
      <c r="Z15" s="165" t="e">
        <f t="shared" si="9"/>
        <v>#REF!</v>
      </c>
      <c r="AA15" s="166" t="e">
        <f t="shared" si="3"/>
        <v>#REF!</v>
      </c>
    </row>
    <row r="16" spans="1:27" x14ac:dyDescent="0.25">
      <c r="A16" s="1"/>
      <c r="B16" s="164" t="s">
        <v>117</v>
      </c>
      <c r="C16" s="165">
        <v>28898</v>
      </c>
      <c r="D16" s="165">
        <v>27880</v>
      </c>
      <c r="E16" s="165">
        <v>9967</v>
      </c>
      <c r="F16" s="165">
        <v>22868</v>
      </c>
      <c r="G16" s="165">
        <v>30850</v>
      </c>
      <c r="H16" s="165">
        <v>39519</v>
      </c>
      <c r="I16" s="167">
        <f t="shared" si="10"/>
        <v>0.28100486223662879</v>
      </c>
      <c r="J16" s="166">
        <f t="shared" si="4"/>
        <v>0.41746771879483502</v>
      </c>
      <c r="K16" s="164">
        <f t="shared" si="5"/>
        <v>8669</v>
      </c>
      <c r="L16" s="165">
        <f t="shared" si="6"/>
        <v>11639</v>
      </c>
      <c r="M16" s="166">
        <f t="shared" si="1"/>
        <v>3.5918233054517662E-2</v>
      </c>
      <c r="P16" s="164" t="s">
        <v>117</v>
      </c>
      <c r="Q16" s="165" t="e">
        <v>#REF!</v>
      </c>
      <c r="R16" s="165" t="e">
        <v>#REF!</v>
      </c>
      <c r="S16" s="165" t="e">
        <v>#REF!</v>
      </c>
      <c r="T16" s="165" t="e">
        <v>#REF!</v>
      </c>
      <c r="U16" s="165" t="e">
        <v>#REF!</v>
      </c>
      <c r="V16" s="165" t="e">
        <v>#REF!</v>
      </c>
      <c r="W16" s="167" t="str">
        <f t="shared" si="11"/>
        <v>-</v>
      </c>
      <c r="X16" s="166" t="str">
        <f t="shared" si="7"/>
        <v>-</v>
      </c>
      <c r="Y16" s="164" t="e">
        <f t="shared" si="8"/>
        <v>#REF!</v>
      </c>
      <c r="Z16" s="165" t="e">
        <f t="shared" si="9"/>
        <v>#REF!</v>
      </c>
      <c r="AA16" s="166" t="e">
        <f t="shared" si="3"/>
        <v>#REF!</v>
      </c>
    </row>
    <row r="17" spans="1:27" x14ac:dyDescent="0.25">
      <c r="A17" s="1"/>
      <c r="B17" s="164" t="s">
        <v>124</v>
      </c>
      <c r="C17" s="165">
        <v>46262</v>
      </c>
      <c r="D17" s="165">
        <v>46060</v>
      </c>
      <c r="E17" s="165">
        <v>12010</v>
      </c>
      <c r="F17" s="165">
        <v>26187</v>
      </c>
      <c r="G17" s="165">
        <v>46132</v>
      </c>
      <c r="H17" s="165">
        <v>47391</v>
      </c>
      <c r="I17" s="167">
        <f t="shared" si="10"/>
        <v>2.729125119223097E-2</v>
      </c>
      <c r="J17" s="166">
        <f t="shared" si="4"/>
        <v>2.8897090751194066E-2</v>
      </c>
      <c r="K17" s="164">
        <f t="shared" si="5"/>
        <v>1259</v>
      </c>
      <c r="L17" s="165">
        <f t="shared" si="6"/>
        <v>1331</v>
      </c>
      <c r="M17" s="166">
        <f t="shared" si="1"/>
        <v>4.3072977116998062E-2</v>
      </c>
      <c r="P17" s="164" t="s">
        <v>124</v>
      </c>
      <c r="Q17" s="165" t="e">
        <v>#REF!</v>
      </c>
      <c r="R17" s="165" t="e">
        <v>#REF!</v>
      </c>
      <c r="S17" s="165" t="e">
        <v>#REF!</v>
      </c>
      <c r="T17" s="165" t="e">
        <v>#REF!</v>
      </c>
      <c r="U17" s="165" t="e">
        <v>#REF!</v>
      </c>
      <c r="V17" s="165" t="e">
        <v>#REF!</v>
      </c>
      <c r="W17" s="167" t="str">
        <f t="shared" si="11"/>
        <v>-</v>
      </c>
      <c r="X17" s="166" t="str">
        <f t="shared" si="7"/>
        <v>-</v>
      </c>
      <c r="Y17" s="164" t="e">
        <f t="shared" si="8"/>
        <v>#REF!</v>
      </c>
      <c r="Z17" s="165" t="e">
        <f t="shared" si="9"/>
        <v>#REF!</v>
      </c>
      <c r="AA17" s="166" t="e">
        <f t="shared" si="3"/>
        <v>#REF!</v>
      </c>
    </row>
    <row r="18" spans="1:27" x14ac:dyDescent="0.25">
      <c r="A18" s="1"/>
      <c r="B18" s="164" t="s">
        <v>120</v>
      </c>
      <c r="C18" s="165">
        <v>16080</v>
      </c>
      <c r="D18" s="165">
        <v>15008</v>
      </c>
      <c r="E18" s="165">
        <v>6844</v>
      </c>
      <c r="F18" s="165">
        <v>9612</v>
      </c>
      <c r="G18" s="165">
        <v>15625</v>
      </c>
      <c r="H18" s="165">
        <v>16855</v>
      </c>
      <c r="I18" s="167">
        <f t="shared" si="10"/>
        <v>7.8719999999999901E-2</v>
      </c>
      <c r="J18" s="166">
        <f t="shared" si="4"/>
        <v>0.12306769722814503</v>
      </c>
      <c r="K18" s="164">
        <f t="shared" si="5"/>
        <v>1230</v>
      </c>
      <c r="L18" s="165">
        <f t="shared" si="6"/>
        <v>1847</v>
      </c>
      <c r="M18" s="166">
        <f t="shared" si="1"/>
        <v>1.5319259549429266E-2</v>
      </c>
      <c r="P18" s="164" t="s">
        <v>120</v>
      </c>
      <c r="Q18" s="165" t="e">
        <v>#REF!</v>
      </c>
      <c r="R18" s="165" t="e">
        <v>#REF!</v>
      </c>
      <c r="S18" s="165" t="e">
        <v>#REF!</v>
      </c>
      <c r="T18" s="165" t="e">
        <v>#REF!</v>
      </c>
      <c r="U18" s="165" t="e">
        <v>#REF!</v>
      </c>
      <c r="V18" s="165" t="e">
        <v>#REF!</v>
      </c>
      <c r="W18" s="167" t="str">
        <f t="shared" si="11"/>
        <v>-</v>
      </c>
      <c r="X18" s="166" t="str">
        <f t="shared" si="7"/>
        <v>-</v>
      </c>
      <c r="Y18" s="164" t="e">
        <f t="shared" si="8"/>
        <v>#REF!</v>
      </c>
      <c r="Z18" s="165" t="e">
        <f t="shared" si="9"/>
        <v>#REF!</v>
      </c>
      <c r="AA18" s="166" t="e">
        <f t="shared" si="3"/>
        <v>#REF!</v>
      </c>
    </row>
    <row r="19" spans="1:27" x14ac:dyDescent="0.25">
      <c r="A19" s="163" t="s">
        <v>145</v>
      </c>
      <c r="B19" s="164" t="s">
        <v>129</v>
      </c>
      <c r="C19" s="165">
        <v>28126</v>
      </c>
      <c r="D19" s="165">
        <v>29927</v>
      </c>
      <c r="E19" s="165">
        <v>10486</v>
      </c>
      <c r="F19" s="165">
        <v>10429</v>
      </c>
      <c r="G19" s="165">
        <v>21405</v>
      </c>
      <c r="H19" s="165">
        <v>23509</v>
      </c>
      <c r="I19" s="167">
        <f t="shared" si="10"/>
        <v>9.829479093669713E-2</v>
      </c>
      <c r="J19" s="166">
        <f t="shared" si="4"/>
        <v>-0.2144551742573596</v>
      </c>
      <c r="K19" s="164">
        <f t="shared" si="5"/>
        <v>2104</v>
      </c>
      <c r="L19" s="165">
        <f t="shared" si="6"/>
        <v>-6418</v>
      </c>
      <c r="M19" s="166">
        <f t="shared" si="1"/>
        <v>2.136698147419357E-2</v>
      </c>
      <c r="P19" s="164" t="s">
        <v>129</v>
      </c>
      <c r="Q19" s="165" t="e">
        <v>#REF!</v>
      </c>
      <c r="R19" s="165" t="e">
        <v>#REF!</v>
      </c>
      <c r="S19" s="165" t="e">
        <v>#REF!</v>
      </c>
      <c r="T19" s="165" t="e">
        <v>#REF!</v>
      </c>
      <c r="U19" s="165" t="e">
        <v>#REF!</v>
      </c>
      <c r="V19" s="165" t="e">
        <v>#REF!</v>
      </c>
      <c r="W19" s="167" t="str">
        <f t="shared" si="11"/>
        <v>-</v>
      </c>
      <c r="X19" s="166" t="str">
        <f t="shared" si="7"/>
        <v>-</v>
      </c>
      <c r="Y19" s="164" t="e">
        <f t="shared" si="8"/>
        <v>#REF!</v>
      </c>
      <c r="Z19" s="165" t="e">
        <f t="shared" si="9"/>
        <v>#REF!</v>
      </c>
      <c r="AA19" s="166" t="e">
        <f t="shared" si="3"/>
        <v>#REF!</v>
      </c>
    </row>
    <row r="20" spans="1:27" x14ac:dyDescent="0.25">
      <c r="A20" s="169" t="s">
        <v>146</v>
      </c>
      <c r="B20" s="164" t="s">
        <v>132</v>
      </c>
      <c r="C20" s="165">
        <v>52248</v>
      </c>
      <c r="D20" s="165">
        <v>45927</v>
      </c>
      <c r="E20" s="165">
        <v>17132</v>
      </c>
      <c r="F20" s="165">
        <v>9663</v>
      </c>
      <c r="G20" s="165">
        <v>21478</v>
      </c>
      <c r="H20" s="165">
        <v>26254</v>
      </c>
      <c r="I20" s="167">
        <f t="shared" si="10"/>
        <v>0.22236707328429084</v>
      </c>
      <c r="J20" s="166">
        <f t="shared" si="4"/>
        <v>-0.42835369172817728</v>
      </c>
      <c r="K20" s="164">
        <f t="shared" si="5"/>
        <v>4776</v>
      </c>
      <c r="L20" s="165">
        <f t="shared" si="6"/>
        <v>-19673</v>
      </c>
      <c r="M20" s="166">
        <f t="shared" si="1"/>
        <v>2.3861871267322216E-2</v>
      </c>
      <c r="P20" s="164" t="s">
        <v>132</v>
      </c>
      <c r="Q20" s="165" t="e">
        <v>#REF!</v>
      </c>
      <c r="R20" s="165" t="e">
        <v>#REF!</v>
      </c>
      <c r="S20" s="165" t="e">
        <v>#REF!</v>
      </c>
      <c r="T20" s="165" t="e">
        <v>#REF!</v>
      </c>
      <c r="U20" s="165" t="e">
        <v>#REF!</v>
      </c>
      <c r="V20" s="165" t="e">
        <v>#REF!</v>
      </c>
      <c r="W20" s="167" t="str">
        <f t="shared" si="11"/>
        <v>-</v>
      </c>
      <c r="X20" s="166" t="str">
        <f t="shared" si="7"/>
        <v>-</v>
      </c>
      <c r="Y20" s="164" t="e">
        <f t="shared" si="8"/>
        <v>#REF!</v>
      </c>
      <c r="Z20" s="165" t="e">
        <f t="shared" si="9"/>
        <v>#REF!</v>
      </c>
      <c r="AA20" s="166" t="e">
        <f t="shared" si="3"/>
        <v>#REF!</v>
      </c>
    </row>
    <row r="21" spans="1:27" x14ac:dyDescent="0.25">
      <c r="B21" s="170" t="s">
        <v>146</v>
      </c>
      <c r="C21" s="171">
        <f t="shared" ref="C21:H21" si="12">C13-SUM(C14:C20)</f>
        <v>278079</v>
      </c>
      <c r="D21" s="171">
        <f t="shared" si="12"/>
        <v>271783</v>
      </c>
      <c r="E21" s="171">
        <f t="shared" si="12"/>
        <v>86584</v>
      </c>
      <c r="F21" s="171">
        <f t="shared" si="12"/>
        <v>129798</v>
      </c>
      <c r="G21" s="171">
        <f t="shared" si="12"/>
        <v>239570</v>
      </c>
      <c r="H21" s="171">
        <f t="shared" si="12"/>
        <v>257372</v>
      </c>
      <c r="I21" s="173">
        <f t="shared" si="10"/>
        <v>7.4308135409274945E-2</v>
      </c>
      <c r="J21" s="172">
        <f t="shared" si="4"/>
        <v>-5.3023919818384502E-2</v>
      </c>
      <c r="K21" s="170">
        <f>H21-G21</f>
        <v>17802</v>
      </c>
      <c r="L21" s="171">
        <f t="shared" si="6"/>
        <v>-14411</v>
      </c>
      <c r="M21" s="172">
        <f t="shared" si="1"/>
        <v>0.23392159411187832</v>
      </c>
      <c r="P21" s="170" t="s">
        <v>146</v>
      </c>
      <c r="Q21" s="171" t="e">
        <f t="shared" ref="Q21:V21" si="13">Q13-SUM(Q14:Q20)</f>
        <v>#REF!</v>
      </c>
      <c r="R21" s="171" t="e">
        <f t="shared" si="13"/>
        <v>#REF!</v>
      </c>
      <c r="S21" s="171" t="e">
        <f t="shared" si="13"/>
        <v>#REF!</v>
      </c>
      <c r="T21" s="171" t="e">
        <f t="shared" si="13"/>
        <v>#REF!</v>
      </c>
      <c r="U21" s="171" t="e">
        <f t="shared" si="13"/>
        <v>#REF!</v>
      </c>
      <c r="V21" s="171" t="e">
        <f t="shared" si="13"/>
        <v>#REF!</v>
      </c>
      <c r="W21" s="173" t="str">
        <f t="shared" si="11"/>
        <v>-</v>
      </c>
      <c r="X21" s="172" t="str">
        <f t="shared" si="7"/>
        <v>-</v>
      </c>
      <c r="Y21" s="170" t="e">
        <f>V21-U21</f>
        <v>#REF!</v>
      </c>
      <c r="Z21" s="171" t="e">
        <f t="shared" si="9"/>
        <v>#REF!</v>
      </c>
      <c r="AA21" s="172" t="e">
        <f t="shared" si="3"/>
        <v>#REF!</v>
      </c>
    </row>
    <row r="22" spans="1:27" x14ac:dyDescent="0.25">
      <c r="B22" s="155" t="s">
        <v>47</v>
      </c>
      <c r="C22" s="153"/>
      <c r="D22" s="153"/>
      <c r="E22" s="153"/>
      <c r="F22" s="153"/>
      <c r="G22" s="153"/>
      <c r="H22" s="154"/>
      <c r="I22" s="154"/>
      <c r="J22" s="154"/>
      <c r="K22" s="154"/>
      <c r="L22" s="153"/>
      <c r="M22" s="153"/>
    </row>
    <row r="23" spans="1:27" x14ac:dyDescent="0.25">
      <c r="B23" s="156" t="s">
        <v>69</v>
      </c>
      <c r="C23" s="178">
        <f>C24+C27</f>
        <v>378230</v>
      </c>
      <c r="D23" s="178">
        <f t="shared" ref="D23:H23" si="14">D24+D27</f>
        <v>391363</v>
      </c>
      <c r="E23" s="178">
        <f t="shared" si="14"/>
        <v>99694</v>
      </c>
      <c r="F23" s="178">
        <f t="shared" si="14"/>
        <v>128277</v>
      </c>
      <c r="G23" s="178">
        <f t="shared" si="14"/>
        <v>266420</v>
      </c>
      <c r="H23" s="178">
        <f t="shared" si="14"/>
        <v>345229</v>
      </c>
      <c r="I23" s="179">
        <f>IFERROR(H23/G23-1,"-")</f>
        <v>0.29580737181893246</v>
      </c>
      <c r="J23" s="179">
        <f>IFERROR(H23/D23-1,"-")</f>
        <v>-0.11788033104815732</v>
      </c>
      <c r="K23" s="178">
        <f>H23-G23</f>
        <v>78809</v>
      </c>
      <c r="L23" s="178">
        <f>H23-D23</f>
        <v>-46134</v>
      </c>
      <c r="M23" s="179">
        <f t="shared" ref="M23:M35" si="15">H23/H$9</f>
        <v>0.31377351853989416</v>
      </c>
    </row>
    <row r="24" spans="1:27" x14ac:dyDescent="0.25">
      <c r="B24" s="159" t="s">
        <v>98</v>
      </c>
      <c r="C24" s="160">
        <v>28720</v>
      </c>
      <c r="D24" s="160">
        <v>40072</v>
      </c>
      <c r="E24" s="160">
        <v>19862</v>
      </c>
      <c r="F24" s="160">
        <v>40357</v>
      </c>
      <c r="G24" s="160">
        <v>33147</v>
      </c>
      <c r="H24" s="160">
        <v>38670</v>
      </c>
      <c r="I24" s="162">
        <f>IFERROR(H24/G24-1,"-")</f>
        <v>0.16662141370259742</v>
      </c>
      <c r="J24" s="161">
        <f t="shared" ref="J24:J35" si="16">IFERROR(H24/D24-1,"-")</f>
        <v>-3.4987023357955671E-2</v>
      </c>
      <c r="K24" s="159">
        <f t="shared" ref="K24:K34" si="17">H24-G24</f>
        <v>5523</v>
      </c>
      <c r="L24" s="160">
        <f t="shared" ref="L24:L35" si="18">H24-D24</f>
        <v>-1402</v>
      </c>
      <c r="M24" s="161">
        <f t="shared" si="15"/>
        <v>3.5146589544730329E-2</v>
      </c>
    </row>
    <row r="25" spans="1:27" x14ac:dyDescent="0.25">
      <c r="B25" s="164" t="s">
        <v>104</v>
      </c>
      <c r="C25" s="165">
        <v>18994</v>
      </c>
      <c r="D25" s="165">
        <v>28838</v>
      </c>
      <c r="E25" s="165">
        <v>17089</v>
      </c>
      <c r="F25" s="165">
        <v>29439</v>
      </c>
      <c r="G25" s="165">
        <v>18342</v>
      </c>
      <c r="H25" s="165">
        <v>20442</v>
      </c>
      <c r="I25" s="167">
        <f>IFERROR(H25/G25-1,"-")</f>
        <v>0.11449133137062484</v>
      </c>
      <c r="J25" s="166">
        <f t="shared" si="16"/>
        <v>-0.29114362993272769</v>
      </c>
      <c r="K25" s="164">
        <f t="shared" si="17"/>
        <v>2100</v>
      </c>
      <c r="L25" s="165">
        <f t="shared" si="18"/>
        <v>-8396</v>
      </c>
      <c r="M25" s="166">
        <f t="shared" si="15"/>
        <v>1.8579430656151471E-2</v>
      </c>
    </row>
    <row r="26" spans="1:27" x14ac:dyDescent="0.25">
      <c r="B26" s="164" t="s">
        <v>101</v>
      </c>
      <c r="C26" s="165">
        <v>9726</v>
      </c>
      <c r="D26" s="165">
        <v>11234</v>
      </c>
      <c r="E26" s="165">
        <v>2773</v>
      </c>
      <c r="F26" s="165">
        <v>10918</v>
      </c>
      <c r="G26" s="165">
        <v>14805</v>
      </c>
      <c r="H26" s="165">
        <v>18228</v>
      </c>
      <c r="I26" s="167">
        <f>IFERROR(H26/G26-1,"-")</f>
        <v>0.23120567375886525</v>
      </c>
      <c r="J26" s="166">
        <f t="shared" si="16"/>
        <v>0.62257432793306045</v>
      </c>
      <c r="K26" s="164">
        <f t="shared" si="17"/>
        <v>3423</v>
      </c>
      <c r="L26" s="165">
        <f t="shared" si="18"/>
        <v>6994</v>
      </c>
      <c r="M26" s="166">
        <f t="shared" si="15"/>
        <v>1.6567158888578858E-2</v>
      </c>
    </row>
    <row r="27" spans="1:27" x14ac:dyDescent="0.25">
      <c r="B27" s="159" t="s">
        <v>108</v>
      </c>
      <c r="C27" s="160">
        <v>349510</v>
      </c>
      <c r="D27" s="160">
        <v>351291</v>
      </c>
      <c r="E27" s="160">
        <v>79832</v>
      </c>
      <c r="F27" s="160">
        <v>87920</v>
      </c>
      <c r="G27" s="160">
        <v>233273</v>
      </c>
      <c r="H27" s="160">
        <v>306559</v>
      </c>
      <c r="I27" s="162">
        <f>IFERROR(H27/G27-1,"-")</f>
        <v>0.31416409100067311</v>
      </c>
      <c r="J27" s="161">
        <f t="shared" si="16"/>
        <v>-0.12733602625743334</v>
      </c>
      <c r="K27" s="159">
        <f t="shared" si="17"/>
        <v>73286</v>
      </c>
      <c r="L27" s="160">
        <f t="shared" si="18"/>
        <v>-44732</v>
      </c>
      <c r="M27" s="161">
        <f t="shared" si="15"/>
        <v>0.27862692899516384</v>
      </c>
    </row>
    <row r="28" spans="1:27" x14ac:dyDescent="0.25">
      <c r="B28" s="164" t="s">
        <v>111</v>
      </c>
      <c r="C28" s="165">
        <v>214309</v>
      </c>
      <c r="D28" s="165">
        <v>207813</v>
      </c>
      <c r="E28" s="165">
        <v>42121</v>
      </c>
      <c r="F28" s="165">
        <v>32998</v>
      </c>
      <c r="G28" s="165">
        <v>126472</v>
      </c>
      <c r="H28" s="165">
        <v>173760</v>
      </c>
      <c r="I28" s="167">
        <f t="shared" ref="I28:I35" si="19">IFERROR(H28/G28-1,"-")</f>
        <v>0.37390094250110706</v>
      </c>
      <c r="J28" s="166">
        <f t="shared" si="16"/>
        <v>-0.16386366589193169</v>
      </c>
      <c r="K28" s="164">
        <f t="shared" si="17"/>
        <v>47288</v>
      </c>
      <c r="L28" s="165">
        <f t="shared" si="18"/>
        <v>-34053</v>
      </c>
      <c r="M28" s="166">
        <f t="shared" si="15"/>
        <v>0.15792788723279913</v>
      </c>
    </row>
    <row r="29" spans="1:27" x14ac:dyDescent="0.25">
      <c r="B29" s="164" t="s">
        <v>114</v>
      </c>
      <c r="C29" s="165">
        <v>32403</v>
      </c>
      <c r="D29" s="165">
        <v>28681</v>
      </c>
      <c r="E29" s="165">
        <v>6914</v>
      </c>
      <c r="F29" s="165">
        <v>8434</v>
      </c>
      <c r="G29" s="165">
        <v>13406</v>
      </c>
      <c r="H29" s="165">
        <v>14983</v>
      </c>
      <c r="I29" s="167">
        <f t="shared" si="19"/>
        <v>0.11763389527077428</v>
      </c>
      <c r="J29" s="166">
        <f t="shared" si="16"/>
        <v>-0.47759841009727699</v>
      </c>
      <c r="K29" s="164">
        <f t="shared" si="17"/>
        <v>1577</v>
      </c>
      <c r="L29" s="165">
        <f t="shared" si="18"/>
        <v>-13698</v>
      </c>
      <c r="M29" s="166">
        <f t="shared" si="15"/>
        <v>1.3617826510180878E-2</v>
      </c>
    </row>
    <row r="30" spans="1:27" x14ac:dyDescent="0.25">
      <c r="B30" s="164" t="s">
        <v>117</v>
      </c>
      <c r="C30" s="165">
        <v>5413</v>
      </c>
      <c r="D30" s="165">
        <v>9282</v>
      </c>
      <c r="E30" s="165">
        <v>3247</v>
      </c>
      <c r="F30" s="165">
        <v>6660</v>
      </c>
      <c r="G30" s="165">
        <v>10816</v>
      </c>
      <c r="H30" s="165">
        <v>18863</v>
      </c>
      <c r="I30" s="167">
        <f t="shared" si="19"/>
        <v>0.74399038461538458</v>
      </c>
      <c r="J30" s="166">
        <f t="shared" si="16"/>
        <v>1.0322128851540615</v>
      </c>
      <c r="K30" s="164">
        <f t="shared" si="17"/>
        <v>8047</v>
      </c>
      <c r="L30" s="165">
        <f t="shared" si="18"/>
        <v>9581</v>
      </c>
      <c r="M30" s="166">
        <f t="shared" si="15"/>
        <v>1.7144300971870911E-2</v>
      </c>
    </row>
    <row r="31" spans="1:27" x14ac:dyDescent="0.25">
      <c r="B31" s="164" t="s">
        <v>124</v>
      </c>
      <c r="C31" s="165">
        <v>11829</v>
      </c>
      <c r="D31" s="165">
        <v>13293</v>
      </c>
      <c r="E31" s="165">
        <v>2765</v>
      </c>
      <c r="F31" s="165">
        <v>5497</v>
      </c>
      <c r="G31" s="165">
        <v>11506</v>
      </c>
      <c r="H31" s="165">
        <v>13404</v>
      </c>
      <c r="I31" s="167">
        <f t="shared" si="19"/>
        <v>0.16495741352337912</v>
      </c>
      <c r="J31" s="166">
        <f t="shared" si="16"/>
        <v>8.3502595350937181E-3</v>
      </c>
      <c r="K31" s="164">
        <f t="shared" si="17"/>
        <v>1898</v>
      </c>
      <c r="L31" s="165">
        <f t="shared" si="18"/>
        <v>111</v>
      </c>
      <c r="M31" s="166">
        <f t="shared" si="15"/>
        <v>1.2182696825900318E-2</v>
      </c>
    </row>
    <row r="32" spans="1:27" x14ac:dyDescent="0.25">
      <c r="B32" s="164" t="s">
        <v>120</v>
      </c>
      <c r="C32" s="165">
        <v>4661</v>
      </c>
      <c r="D32" s="165">
        <v>5204</v>
      </c>
      <c r="E32" s="165">
        <v>2258</v>
      </c>
      <c r="F32" s="165">
        <v>3247</v>
      </c>
      <c r="G32" s="165">
        <v>5114</v>
      </c>
      <c r="H32" s="165">
        <v>5613</v>
      </c>
      <c r="I32" s="167">
        <f t="shared" si="19"/>
        <v>9.7575283535393131E-2</v>
      </c>
      <c r="J32" s="166">
        <f t="shared" si="16"/>
        <v>7.8593389700230665E-2</v>
      </c>
      <c r="K32" s="164">
        <f t="shared" si="17"/>
        <v>499</v>
      </c>
      <c r="L32" s="165">
        <f t="shared" si="18"/>
        <v>409</v>
      </c>
      <c r="M32" s="166">
        <f t="shared" si="15"/>
        <v>5.1015724622335487E-3</v>
      </c>
    </row>
    <row r="33" spans="2:13" x14ac:dyDescent="0.25">
      <c r="B33" s="164" t="s">
        <v>129</v>
      </c>
      <c r="C33" s="165">
        <v>3555</v>
      </c>
      <c r="D33" s="165">
        <v>4816</v>
      </c>
      <c r="E33" s="165">
        <v>2014</v>
      </c>
      <c r="F33" s="165">
        <v>1316</v>
      </c>
      <c r="G33" s="165">
        <v>2799</v>
      </c>
      <c r="H33" s="165">
        <v>3613</v>
      </c>
      <c r="I33" s="167">
        <f t="shared" si="19"/>
        <v>0.29081814933904959</v>
      </c>
      <c r="J33" s="166">
        <f t="shared" si="16"/>
        <v>-0.24979235880398676</v>
      </c>
      <c r="K33" s="164">
        <f t="shared" si="17"/>
        <v>814</v>
      </c>
      <c r="L33" s="165">
        <f t="shared" si="18"/>
        <v>-1203</v>
      </c>
      <c r="M33" s="166">
        <f t="shared" si="15"/>
        <v>3.2838021211562111E-3</v>
      </c>
    </row>
    <row r="34" spans="2:13" x14ac:dyDescent="0.25">
      <c r="B34" s="164" t="s">
        <v>132</v>
      </c>
      <c r="C34" s="165">
        <v>5594</v>
      </c>
      <c r="D34" s="165">
        <v>6271</v>
      </c>
      <c r="E34" s="165">
        <v>1805</v>
      </c>
      <c r="F34" s="165">
        <v>1059</v>
      </c>
      <c r="G34" s="165">
        <v>2429</v>
      </c>
      <c r="H34" s="165">
        <v>3635</v>
      </c>
      <c r="I34" s="167">
        <f t="shared" si="19"/>
        <v>0.4965006175380815</v>
      </c>
      <c r="J34" s="166">
        <f t="shared" si="16"/>
        <v>-0.42034763195662572</v>
      </c>
      <c r="K34" s="164">
        <f t="shared" si="17"/>
        <v>1206</v>
      </c>
      <c r="L34" s="165">
        <f t="shared" si="18"/>
        <v>-2636</v>
      </c>
      <c r="M34" s="166">
        <f t="shared" si="15"/>
        <v>3.3037975949080619E-3</v>
      </c>
    </row>
    <row r="35" spans="2:13" x14ac:dyDescent="0.25">
      <c r="B35" s="170" t="s">
        <v>146</v>
      </c>
      <c r="C35" s="171">
        <f t="shared" ref="C35:H35" si="20">C27-SUM(C28:C34)</f>
        <v>71746</v>
      </c>
      <c r="D35" s="171">
        <f t="shared" si="20"/>
        <v>75931</v>
      </c>
      <c r="E35" s="171">
        <f t="shared" si="20"/>
        <v>18708</v>
      </c>
      <c r="F35" s="171">
        <f t="shared" si="20"/>
        <v>28709</v>
      </c>
      <c r="G35" s="171">
        <f t="shared" si="20"/>
        <v>60731</v>
      </c>
      <c r="H35" s="171">
        <f t="shared" si="20"/>
        <v>72688</v>
      </c>
      <c r="I35" s="173">
        <f t="shared" si="19"/>
        <v>0.19688462235102344</v>
      </c>
      <c r="J35" s="172">
        <f t="shared" si="16"/>
        <v>-4.2709828660230986E-2</v>
      </c>
      <c r="K35" s="170">
        <f>H35-G35</f>
        <v>11957</v>
      </c>
      <c r="L35" s="171">
        <f t="shared" si="18"/>
        <v>-3243</v>
      </c>
      <c r="M35" s="172">
        <f t="shared" si="15"/>
        <v>6.6065045276114773E-2</v>
      </c>
    </row>
    <row r="36" spans="2:13" x14ac:dyDescent="0.25">
      <c r="B36" s="155" t="s">
        <v>48</v>
      </c>
      <c r="C36" s="153"/>
      <c r="D36" s="153"/>
      <c r="E36" s="153"/>
      <c r="F36" s="153"/>
      <c r="G36" s="153"/>
      <c r="H36" s="154"/>
      <c r="I36" s="154"/>
      <c r="J36" s="154"/>
      <c r="K36" s="154"/>
      <c r="L36" s="153"/>
      <c r="M36" s="153"/>
    </row>
    <row r="37" spans="2:13" x14ac:dyDescent="0.25">
      <c r="B37" s="156" t="s">
        <v>69</v>
      </c>
      <c r="C37" s="178">
        <f>C38+C41</f>
        <v>613883</v>
      </c>
      <c r="D37" s="178">
        <f t="shared" ref="D37:H37" si="21">D38+D41</f>
        <v>569416</v>
      </c>
      <c r="E37" s="178">
        <f t="shared" si="21"/>
        <v>158323</v>
      </c>
      <c r="F37" s="178">
        <f t="shared" si="21"/>
        <v>235509</v>
      </c>
      <c r="G37" s="178">
        <f t="shared" si="21"/>
        <v>490978</v>
      </c>
      <c r="H37" s="178">
        <f t="shared" si="21"/>
        <v>509465</v>
      </c>
      <c r="I37" s="179">
        <f>IFERROR(H37/G37-1,"-")</f>
        <v>3.7653418279434137E-2</v>
      </c>
      <c r="J37" s="179">
        <f>IFERROR(H37/D37-1,"-")</f>
        <v>-0.10528506399539173</v>
      </c>
      <c r="K37" s="178">
        <f>H37-G37</f>
        <v>18487</v>
      </c>
      <c r="L37" s="178">
        <f>H37-D37</f>
        <v>-59951</v>
      </c>
      <c r="M37" s="179">
        <f t="shared" ref="M37:M49" si="22">H37/H$9</f>
        <v>0.463045183408483</v>
      </c>
    </row>
    <row r="38" spans="2:13" x14ac:dyDescent="0.25">
      <c r="B38" s="159" t="s">
        <v>98</v>
      </c>
      <c r="C38" s="160">
        <v>54203</v>
      </c>
      <c r="D38" s="160">
        <v>46867</v>
      </c>
      <c r="E38" s="160">
        <v>24919</v>
      </c>
      <c r="F38" s="160">
        <v>43634</v>
      </c>
      <c r="G38" s="160">
        <v>40863</v>
      </c>
      <c r="H38" s="160">
        <v>37825</v>
      </c>
      <c r="I38" s="162">
        <f>IFERROR(H38/G38-1,"-")</f>
        <v>-7.4345985365734335E-2</v>
      </c>
      <c r="J38" s="161">
        <f t="shared" ref="J38:J49" si="23">IFERROR(H38/D38-1,"-")</f>
        <v>-0.19292892653679561</v>
      </c>
      <c r="K38" s="159">
        <f t="shared" ref="K38:K48" si="24">H38-G38</f>
        <v>-3038</v>
      </c>
      <c r="L38" s="160">
        <f t="shared" ref="L38:L49" si="25">H38-D38</f>
        <v>-9042</v>
      </c>
      <c r="M38" s="161">
        <f t="shared" si="22"/>
        <v>3.4378581575625157E-2</v>
      </c>
    </row>
    <row r="39" spans="2:13" x14ac:dyDescent="0.25">
      <c r="B39" s="164" t="s">
        <v>104</v>
      </c>
      <c r="C39" s="165">
        <v>30502</v>
      </c>
      <c r="D39" s="165">
        <v>33149</v>
      </c>
      <c r="E39" s="165">
        <v>19672</v>
      </c>
      <c r="F39" s="165">
        <v>34405</v>
      </c>
      <c r="G39" s="165">
        <v>29416</v>
      </c>
      <c r="H39" s="165">
        <v>22977</v>
      </c>
      <c r="I39" s="167">
        <f>IFERROR(H39/G39-1,"-")</f>
        <v>-0.21889447919499594</v>
      </c>
      <c r="J39" s="166">
        <f t="shared" si="23"/>
        <v>-0.30685691876074694</v>
      </c>
      <c r="K39" s="164">
        <f t="shared" si="24"/>
        <v>-6439</v>
      </c>
      <c r="L39" s="165">
        <f t="shared" si="25"/>
        <v>-10172</v>
      </c>
      <c r="M39" s="166">
        <f t="shared" si="22"/>
        <v>2.0883454563466998E-2</v>
      </c>
    </row>
    <row r="40" spans="2:13" x14ac:dyDescent="0.25">
      <c r="B40" s="164" t="s">
        <v>101</v>
      </c>
      <c r="C40" s="165">
        <v>23701</v>
      </c>
      <c r="D40" s="165">
        <v>13718</v>
      </c>
      <c r="E40" s="165">
        <v>5247</v>
      </c>
      <c r="F40" s="165">
        <v>9229</v>
      </c>
      <c r="G40" s="165">
        <v>11447</v>
      </c>
      <c r="H40" s="165">
        <v>14848</v>
      </c>
      <c r="I40" s="167">
        <f>IFERROR(H40/G40-1,"-")</f>
        <v>0.29710841268454624</v>
      </c>
      <c r="J40" s="166">
        <f t="shared" si="23"/>
        <v>8.2373523837294016E-2</v>
      </c>
      <c r="K40" s="164">
        <f t="shared" si="24"/>
        <v>3401</v>
      </c>
      <c r="L40" s="165">
        <f t="shared" si="25"/>
        <v>1130</v>
      </c>
      <c r="M40" s="166">
        <f t="shared" si="22"/>
        <v>1.3495127012158157E-2</v>
      </c>
    </row>
    <row r="41" spans="2:13" x14ac:dyDescent="0.25">
      <c r="B41" s="159" t="s">
        <v>108</v>
      </c>
      <c r="C41" s="160">
        <v>559680</v>
      </c>
      <c r="D41" s="160">
        <v>522549</v>
      </c>
      <c r="E41" s="160">
        <v>133404</v>
      </c>
      <c r="F41" s="160">
        <v>191875</v>
      </c>
      <c r="G41" s="160">
        <v>450115</v>
      </c>
      <c r="H41" s="160">
        <v>471640</v>
      </c>
      <c r="I41" s="162">
        <f>IFERROR(H41/G41-1,"-")</f>
        <v>4.7821112382391062E-2</v>
      </c>
      <c r="J41" s="161">
        <f t="shared" si="23"/>
        <v>-9.7424356376148435E-2</v>
      </c>
      <c r="K41" s="159">
        <f t="shared" si="24"/>
        <v>21525</v>
      </c>
      <c r="L41" s="160">
        <f t="shared" si="25"/>
        <v>-50909</v>
      </c>
      <c r="M41" s="161">
        <f t="shared" si="22"/>
        <v>0.42866660183285782</v>
      </c>
    </row>
    <row r="42" spans="2:13" x14ac:dyDescent="0.25">
      <c r="B42" s="164" t="s">
        <v>111</v>
      </c>
      <c r="C42" s="165">
        <v>296627</v>
      </c>
      <c r="D42" s="165">
        <v>290662</v>
      </c>
      <c r="E42" s="165">
        <v>54606</v>
      </c>
      <c r="F42" s="165">
        <v>61816</v>
      </c>
      <c r="G42" s="165">
        <v>237602</v>
      </c>
      <c r="H42" s="165">
        <v>260390</v>
      </c>
      <c r="I42" s="167">
        <f t="shared" ref="I42:I49" si="26">IFERROR(H42/G42-1,"-")</f>
        <v>9.5908283600306454E-2</v>
      </c>
      <c r="J42" s="166">
        <f t="shared" si="23"/>
        <v>-0.10414846109914611</v>
      </c>
      <c r="K42" s="164">
        <f t="shared" si="24"/>
        <v>22788</v>
      </c>
      <c r="L42" s="165">
        <f t="shared" si="25"/>
        <v>-30272</v>
      </c>
      <c r="M42" s="166">
        <f t="shared" si="22"/>
        <v>0.23666460955656402</v>
      </c>
    </row>
    <row r="43" spans="2:13" x14ac:dyDescent="0.25">
      <c r="B43" s="164" t="s">
        <v>114</v>
      </c>
      <c r="C43" s="165">
        <v>20961</v>
      </c>
      <c r="D43" s="165">
        <v>14140</v>
      </c>
      <c r="E43" s="165">
        <v>4782</v>
      </c>
      <c r="F43" s="165">
        <v>8350</v>
      </c>
      <c r="G43" s="165">
        <v>11278</v>
      </c>
      <c r="H43" s="165">
        <v>11705</v>
      </c>
      <c r="I43" s="167">
        <f t="shared" si="26"/>
        <v>3.786132292959743E-2</v>
      </c>
      <c r="J43" s="166">
        <f t="shared" si="23"/>
        <v>-0.17220650636492218</v>
      </c>
      <c r="K43" s="164">
        <f t="shared" si="24"/>
        <v>427</v>
      </c>
      <c r="L43" s="165">
        <f t="shared" si="25"/>
        <v>-2435</v>
      </c>
      <c r="M43" s="166">
        <f t="shared" si="22"/>
        <v>1.063850092115512E-2</v>
      </c>
    </row>
    <row r="44" spans="2:13" x14ac:dyDescent="0.25">
      <c r="B44" s="164" t="s">
        <v>117</v>
      </c>
      <c r="C44" s="165">
        <v>8853</v>
      </c>
      <c r="D44" s="165">
        <v>7788</v>
      </c>
      <c r="E44" s="165">
        <v>3603</v>
      </c>
      <c r="F44" s="165">
        <v>9886</v>
      </c>
      <c r="G44" s="165">
        <v>9561</v>
      </c>
      <c r="H44" s="165">
        <v>9147</v>
      </c>
      <c r="I44" s="167">
        <f t="shared" si="26"/>
        <v>-4.330090994665825E-2</v>
      </c>
      <c r="J44" s="166">
        <f t="shared" si="23"/>
        <v>0.17449922958397535</v>
      </c>
      <c r="K44" s="164">
        <f t="shared" si="24"/>
        <v>-414</v>
      </c>
      <c r="L44" s="165">
        <f t="shared" si="25"/>
        <v>1359</v>
      </c>
      <c r="M44" s="166">
        <f t="shared" si="22"/>
        <v>8.3135726549172055E-3</v>
      </c>
    </row>
    <row r="45" spans="2:13" x14ac:dyDescent="0.25">
      <c r="B45" s="164" t="s">
        <v>124</v>
      </c>
      <c r="C45" s="165">
        <v>27375</v>
      </c>
      <c r="D45" s="165">
        <v>26443</v>
      </c>
      <c r="E45" s="165">
        <v>6908</v>
      </c>
      <c r="F45" s="165">
        <v>15677</v>
      </c>
      <c r="G45" s="165">
        <v>26421</v>
      </c>
      <c r="H45" s="165">
        <v>25836</v>
      </c>
      <c r="I45" s="167">
        <f t="shared" si="26"/>
        <v>-2.2141478369478773E-2</v>
      </c>
      <c r="J45" s="166">
        <f t="shared" si="23"/>
        <v>-2.2955035359074283E-2</v>
      </c>
      <c r="K45" s="164">
        <f t="shared" si="24"/>
        <v>-585</v>
      </c>
      <c r="L45" s="165">
        <f t="shared" si="25"/>
        <v>-607</v>
      </c>
      <c r="M45" s="166">
        <f t="shared" si="22"/>
        <v>2.3481957266037051E-2</v>
      </c>
    </row>
    <row r="46" spans="2:13" x14ac:dyDescent="0.25">
      <c r="B46" s="164" t="s">
        <v>120</v>
      </c>
      <c r="C46" s="165">
        <v>9080</v>
      </c>
      <c r="D46" s="165">
        <v>7525</v>
      </c>
      <c r="E46" s="165">
        <v>3124</v>
      </c>
      <c r="F46" s="165">
        <v>5117</v>
      </c>
      <c r="G46" s="165">
        <v>7989</v>
      </c>
      <c r="H46" s="165">
        <v>8687</v>
      </c>
      <c r="I46" s="167">
        <f t="shared" si="26"/>
        <v>8.7370133934159488E-2</v>
      </c>
      <c r="J46" s="166">
        <f t="shared" si="23"/>
        <v>0.15441860465116286</v>
      </c>
      <c r="K46" s="164">
        <f t="shared" si="24"/>
        <v>698</v>
      </c>
      <c r="L46" s="165">
        <f t="shared" si="25"/>
        <v>1162</v>
      </c>
      <c r="M46" s="166">
        <f t="shared" si="22"/>
        <v>7.8954854764694167E-3</v>
      </c>
    </row>
    <row r="47" spans="2:13" x14ac:dyDescent="0.25">
      <c r="B47" s="164" t="s">
        <v>129</v>
      </c>
      <c r="C47" s="165">
        <v>19416</v>
      </c>
      <c r="D47" s="165">
        <v>18877</v>
      </c>
      <c r="E47" s="165">
        <v>6325</v>
      </c>
      <c r="F47" s="165">
        <v>7145</v>
      </c>
      <c r="G47" s="165">
        <v>13634</v>
      </c>
      <c r="H47" s="165">
        <v>14285</v>
      </c>
      <c r="I47" s="167">
        <f t="shared" si="26"/>
        <v>4.7748276367903797E-2</v>
      </c>
      <c r="J47" s="166">
        <f t="shared" si="23"/>
        <v>-0.24325899242464377</v>
      </c>
      <c r="K47" s="164">
        <f t="shared" si="24"/>
        <v>651</v>
      </c>
      <c r="L47" s="165">
        <f t="shared" si="25"/>
        <v>-4592</v>
      </c>
      <c r="M47" s="166">
        <f t="shared" si="22"/>
        <v>1.2983424661144886E-2</v>
      </c>
    </row>
    <row r="48" spans="2:13" x14ac:dyDescent="0.25">
      <c r="B48" s="164" t="s">
        <v>132</v>
      </c>
      <c r="C48" s="165">
        <v>36543</v>
      </c>
      <c r="D48" s="165">
        <v>30606</v>
      </c>
      <c r="E48" s="165">
        <v>11509</v>
      </c>
      <c r="F48" s="165">
        <v>6692</v>
      </c>
      <c r="G48" s="165">
        <v>14445</v>
      </c>
      <c r="H48" s="165">
        <v>16113</v>
      </c>
      <c r="I48" s="167">
        <f t="shared" si="26"/>
        <v>0.11547248182762204</v>
      </c>
      <c r="J48" s="166">
        <f t="shared" si="23"/>
        <v>-0.473534601058616</v>
      </c>
      <c r="K48" s="164">
        <f t="shared" si="24"/>
        <v>1668</v>
      </c>
      <c r="L48" s="165">
        <f t="shared" si="25"/>
        <v>-14493</v>
      </c>
      <c r="M48" s="166">
        <f t="shared" si="22"/>
        <v>1.4644866752889573E-2</v>
      </c>
    </row>
    <row r="49" spans="2:13" x14ac:dyDescent="0.25">
      <c r="B49" s="170" t="s">
        <v>146</v>
      </c>
      <c r="C49" s="171">
        <f t="shared" ref="C49:H49" si="27">C41-SUM(C42:C48)</f>
        <v>140825</v>
      </c>
      <c r="D49" s="171">
        <f t="shared" si="27"/>
        <v>126508</v>
      </c>
      <c r="E49" s="171">
        <f t="shared" si="27"/>
        <v>42547</v>
      </c>
      <c r="F49" s="171">
        <f t="shared" si="27"/>
        <v>77192</v>
      </c>
      <c r="G49" s="171">
        <f t="shared" si="27"/>
        <v>129185</v>
      </c>
      <c r="H49" s="171">
        <f t="shared" si="27"/>
        <v>125477</v>
      </c>
      <c r="I49" s="173">
        <f t="shared" si="26"/>
        <v>-2.8703022796764288E-2</v>
      </c>
      <c r="J49" s="172">
        <f t="shared" si="23"/>
        <v>-8.1496822335346275E-3</v>
      </c>
      <c r="K49" s="170">
        <f>H49-G49</f>
        <v>-3708</v>
      </c>
      <c r="L49" s="171">
        <f t="shared" si="25"/>
        <v>-1031</v>
      </c>
      <c r="M49" s="172">
        <f t="shared" si="22"/>
        <v>0.11404418454368057</v>
      </c>
    </row>
    <row r="50" spans="2:13" x14ac:dyDescent="0.25">
      <c r="B50" s="155" t="s">
        <v>49</v>
      </c>
      <c r="C50" s="153"/>
      <c r="D50" s="153"/>
      <c r="E50" s="153"/>
      <c r="F50" s="153"/>
      <c r="G50" s="153"/>
      <c r="H50" s="154"/>
      <c r="I50" s="154"/>
      <c r="J50" s="154"/>
      <c r="K50" s="154"/>
      <c r="L50" s="153"/>
      <c r="M50" s="153"/>
    </row>
    <row r="51" spans="2:13" x14ac:dyDescent="0.25">
      <c r="B51" s="156" t="s">
        <v>69</v>
      </c>
      <c r="C51" s="178">
        <f>IFERROR(C52+C55,"nd")</f>
        <v>6067</v>
      </c>
      <c r="D51" s="178">
        <f t="shared" ref="D51:H51" si="28">IFERROR(D52+D55,"nd")</f>
        <v>6255</v>
      </c>
      <c r="E51" s="178">
        <f t="shared" si="28"/>
        <v>1878</v>
      </c>
      <c r="F51" s="178">
        <f t="shared" si="28"/>
        <v>0</v>
      </c>
      <c r="G51" s="178">
        <f t="shared" si="28"/>
        <v>0</v>
      </c>
      <c r="H51" s="178">
        <f t="shared" si="28"/>
        <v>0</v>
      </c>
      <c r="I51" s="179" t="str">
        <f>IFERROR(H51/G51-1,"-")</f>
        <v>-</v>
      </c>
      <c r="J51" s="179">
        <f>IFERROR(H51/D51-1,"-")</f>
        <v>-1</v>
      </c>
      <c r="K51" s="178">
        <f>H51-G51</f>
        <v>0</v>
      </c>
      <c r="L51" s="178">
        <f>H51-D51</f>
        <v>-6255</v>
      </c>
      <c r="M51" s="179">
        <f t="shared" ref="M51:M63" si="29">H51/H$9</f>
        <v>0</v>
      </c>
    </row>
    <row r="52" spans="2:13" x14ac:dyDescent="0.25">
      <c r="B52" s="159" t="s">
        <v>98</v>
      </c>
      <c r="C52" s="160">
        <v>1462</v>
      </c>
      <c r="D52" s="160">
        <v>1852</v>
      </c>
      <c r="E52" s="160">
        <v>350</v>
      </c>
      <c r="F52" s="160">
        <v>0</v>
      </c>
      <c r="G52" s="160">
        <v>0</v>
      </c>
      <c r="H52" s="160">
        <v>0</v>
      </c>
      <c r="I52" s="162" t="str">
        <f>IFERROR(H52/G52-1,"-")</f>
        <v>-</v>
      </c>
      <c r="J52" s="161">
        <f t="shared" ref="J52:J63" si="30">IFERROR(H52/D52-1,"-")</f>
        <v>-1</v>
      </c>
      <c r="K52" s="159">
        <f t="shared" ref="K52:K62" si="31">H52-G52</f>
        <v>0</v>
      </c>
      <c r="L52" s="160">
        <f t="shared" ref="L52:L63" si="32">H52-D52</f>
        <v>-1852</v>
      </c>
      <c r="M52" s="161">
        <f t="shared" si="29"/>
        <v>0</v>
      </c>
    </row>
    <row r="53" spans="2:13" x14ac:dyDescent="0.25">
      <c r="B53" s="164" t="s">
        <v>104</v>
      </c>
      <c r="C53" s="165">
        <v>1186</v>
      </c>
      <c r="D53" s="165">
        <v>1153</v>
      </c>
      <c r="E53" s="165">
        <v>171</v>
      </c>
      <c r="F53" s="165">
        <v>0</v>
      </c>
      <c r="G53" s="165">
        <v>0</v>
      </c>
      <c r="H53" s="165">
        <v>0</v>
      </c>
      <c r="I53" s="167" t="str">
        <f>IFERROR(H53/G53-1,"-")</f>
        <v>-</v>
      </c>
      <c r="J53" s="166">
        <f t="shared" si="30"/>
        <v>-1</v>
      </c>
      <c r="K53" s="164">
        <f t="shared" si="31"/>
        <v>0</v>
      </c>
      <c r="L53" s="165">
        <f t="shared" si="32"/>
        <v>-1153</v>
      </c>
      <c r="M53" s="166">
        <f t="shared" si="29"/>
        <v>0</v>
      </c>
    </row>
    <row r="54" spans="2:13" x14ac:dyDescent="0.25">
      <c r="B54" s="164" t="s">
        <v>101</v>
      </c>
      <c r="C54" s="165">
        <v>276</v>
      </c>
      <c r="D54" s="165">
        <v>699</v>
      </c>
      <c r="E54" s="165">
        <v>179</v>
      </c>
      <c r="F54" s="165">
        <v>0</v>
      </c>
      <c r="G54" s="165">
        <v>0</v>
      </c>
      <c r="H54" s="165">
        <v>0</v>
      </c>
      <c r="I54" s="167" t="str">
        <f>IFERROR(H54/G54-1,"-")</f>
        <v>-</v>
      </c>
      <c r="J54" s="166">
        <f t="shared" si="30"/>
        <v>-1</v>
      </c>
      <c r="K54" s="164">
        <f t="shared" si="31"/>
        <v>0</v>
      </c>
      <c r="L54" s="165">
        <f t="shared" si="32"/>
        <v>-699</v>
      </c>
      <c r="M54" s="166">
        <f t="shared" si="29"/>
        <v>0</v>
      </c>
    </row>
    <row r="55" spans="2:13" x14ac:dyDescent="0.25">
      <c r="B55" s="159" t="s">
        <v>108</v>
      </c>
      <c r="C55" s="160">
        <v>4605</v>
      </c>
      <c r="D55" s="160">
        <v>4403</v>
      </c>
      <c r="E55" s="160">
        <v>1528</v>
      </c>
      <c r="F55" s="160">
        <v>0</v>
      </c>
      <c r="G55" s="160">
        <v>0</v>
      </c>
      <c r="H55" s="160">
        <v>0</v>
      </c>
      <c r="I55" s="162" t="str">
        <f>IFERROR(H55/G55-1,"-")</f>
        <v>-</v>
      </c>
      <c r="J55" s="161">
        <f t="shared" si="30"/>
        <v>-1</v>
      </c>
      <c r="K55" s="159">
        <f t="shared" si="31"/>
        <v>0</v>
      </c>
      <c r="L55" s="160">
        <f t="shared" si="32"/>
        <v>-4403</v>
      </c>
      <c r="M55" s="161">
        <f t="shared" si="29"/>
        <v>0</v>
      </c>
    </row>
    <row r="56" spans="2:13" x14ac:dyDescent="0.25">
      <c r="B56" s="164" t="s">
        <v>111</v>
      </c>
      <c r="C56" s="165">
        <v>1531</v>
      </c>
      <c r="D56" s="165">
        <v>1681</v>
      </c>
      <c r="E56" s="165">
        <v>596</v>
      </c>
      <c r="F56" s="165">
        <v>0</v>
      </c>
      <c r="G56" s="165">
        <v>0</v>
      </c>
      <c r="H56" s="165">
        <v>0</v>
      </c>
      <c r="I56" s="167" t="str">
        <f t="shared" ref="I56:I63" si="33">IFERROR(H56/G56-1,"-")</f>
        <v>-</v>
      </c>
      <c r="J56" s="166">
        <f t="shared" si="30"/>
        <v>-1</v>
      </c>
      <c r="K56" s="164">
        <f t="shared" si="31"/>
        <v>0</v>
      </c>
      <c r="L56" s="165">
        <f t="shared" si="32"/>
        <v>-1681</v>
      </c>
      <c r="M56" s="166">
        <f t="shared" si="29"/>
        <v>0</v>
      </c>
    </row>
    <row r="57" spans="2:13" x14ac:dyDescent="0.25">
      <c r="B57" s="164" t="s">
        <v>114</v>
      </c>
      <c r="C57" s="165">
        <v>997</v>
      </c>
      <c r="D57" s="165">
        <v>626</v>
      </c>
      <c r="E57" s="165">
        <v>89</v>
      </c>
      <c r="F57" s="165">
        <v>0</v>
      </c>
      <c r="G57" s="165">
        <v>0</v>
      </c>
      <c r="H57" s="165">
        <v>0</v>
      </c>
      <c r="I57" s="167" t="str">
        <f t="shared" si="33"/>
        <v>-</v>
      </c>
      <c r="J57" s="166">
        <f t="shared" si="30"/>
        <v>-1</v>
      </c>
      <c r="K57" s="164">
        <f t="shared" si="31"/>
        <v>0</v>
      </c>
      <c r="L57" s="165">
        <f t="shared" si="32"/>
        <v>-626</v>
      </c>
      <c r="M57" s="166">
        <f t="shared" si="29"/>
        <v>0</v>
      </c>
    </row>
    <row r="58" spans="2:13" x14ac:dyDescent="0.25">
      <c r="B58" s="164" t="s">
        <v>117</v>
      </c>
      <c r="C58" s="165">
        <v>85</v>
      </c>
      <c r="D58" s="165">
        <v>227</v>
      </c>
      <c r="E58" s="165">
        <v>56</v>
      </c>
      <c r="F58" s="165">
        <v>0</v>
      </c>
      <c r="G58" s="165">
        <v>0</v>
      </c>
      <c r="H58" s="165">
        <v>0</v>
      </c>
      <c r="I58" s="167" t="str">
        <f t="shared" si="33"/>
        <v>-</v>
      </c>
      <c r="J58" s="166">
        <f t="shared" si="30"/>
        <v>-1</v>
      </c>
      <c r="K58" s="164">
        <f t="shared" si="31"/>
        <v>0</v>
      </c>
      <c r="L58" s="165">
        <f t="shared" si="32"/>
        <v>-227</v>
      </c>
      <c r="M58" s="166">
        <f t="shared" si="29"/>
        <v>0</v>
      </c>
    </row>
    <row r="59" spans="2:13" x14ac:dyDescent="0.25">
      <c r="B59" s="164" t="s">
        <v>124</v>
      </c>
      <c r="C59" s="165">
        <v>142</v>
      </c>
      <c r="D59" s="165">
        <v>185</v>
      </c>
      <c r="E59" s="165">
        <v>13</v>
      </c>
      <c r="F59" s="165">
        <v>0</v>
      </c>
      <c r="G59" s="165">
        <v>0</v>
      </c>
      <c r="H59" s="165">
        <v>0</v>
      </c>
      <c r="I59" s="167" t="str">
        <f t="shared" si="33"/>
        <v>-</v>
      </c>
      <c r="J59" s="166">
        <f t="shared" si="30"/>
        <v>-1</v>
      </c>
      <c r="K59" s="164">
        <f t="shared" si="31"/>
        <v>0</v>
      </c>
      <c r="L59" s="165">
        <f t="shared" si="32"/>
        <v>-185</v>
      </c>
      <c r="M59" s="166">
        <f t="shared" si="29"/>
        <v>0</v>
      </c>
    </row>
    <row r="60" spans="2:13" x14ac:dyDescent="0.25">
      <c r="B60" s="164" t="s">
        <v>120</v>
      </c>
      <c r="C60" s="165">
        <v>33</v>
      </c>
      <c r="D60" s="165">
        <v>50</v>
      </c>
      <c r="E60" s="165">
        <v>52</v>
      </c>
      <c r="F60" s="165">
        <v>0</v>
      </c>
      <c r="G60" s="165">
        <v>0</v>
      </c>
      <c r="H60" s="165">
        <v>0</v>
      </c>
      <c r="I60" s="167" t="str">
        <f t="shared" si="33"/>
        <v>-</v>
      </c>
      <c r="J60" s="166">
        <f t="shared" si="30"/>
        <v>-1</v>
      </c>
      <c r="K60" s="164">
        <f t="shared" si="31"/>
        <v>0</v>
      </c>
      <c r="L60" s="165">
        <f t="shared" si="32"/>
        <v>-50</v>
      </c>
      <c r="M60" s="166">
        <f t="shared" si="29"/>
        <v>0</v>
      </c>
    </row>
    <row r="61" spans="2:13" x14ac:dyDescent="0.25">
      <c r="B61" s="164" t="s">
        <v>129</v>
      </c>
      <c r="C61" s="165">
        <v>124</v>
      </c>
      <c r="D61" s="165">
        <v>121</v>
      </c>
      <c r="E61" s="165">
        <v>60</v>
      </c>
      <c r="F61" s="165">
        <v>0</v>
      </c>
      <c r="G61" s="165">
        <v>0</v>
      </c>
      <c r="H61" s="165">
        <v>0</v>
      </c>
      <c r="I61" s="167" t="str">
        <f t="shared" si="33"/>
        <v>-</v>
      </c>
      <c r="J61" s="166">
        <f t="shared" si="30"/>
        <v>-1</v>
      </c>
      <c r="K61" s="164">
        <f t="shared" si="31"/>
        <v>0</v>
      </c>
      <c r="L61" s="165">
        <f t="shared" si="32"/>
        <v>-121</v>
      </c>
      <c r="M61" s="166">
        <f t="shared" si="29"/>
        <v>0</v>
      </c>
    </row>
    <row r="62" spans="2:13" x14ac:dyDescent="0.25">
      <c r="B62" s="164" t="s">
        <v>132</v>
      </c>
      <c r="C62" s="165">
        <v>188</v>
      </c>
      <c r="D62" s="165">
        <v>251</v>
      </c>
      <c r="E62" s="165">
        <v>96</v>
      </c>
      <c r="F62" s="165">
        <v>0</v>
      </c>
      <c r="G62" s="165">
        <v>0</v>
      </c>
      <c r="H62" s="165">
        <v>0</v>
      </c>
      <c r="I62" s="167" t="str">
        <f t="shared" si="33"/>
        <v>-</v>
      </c>
      <c r="J62" s="166">
        <f t="shared" si="30"/>
        <v>-1</v>
      </c>
      <c r="K62" s="164">
        <f t="shared" si="31"/>
        <v>0</v>
      </c>
      <c r="L62" s="165">
        <f t="shared" si="32"/>
        <v>-251</v>
      </c>
      <c r="M62" s="166">
        <f t="shared" si="29"/>
        <v>0</v>
      </c>
    </row>
    <row r="63" spans="2:13" x14ac:dyDescent="0.25">
      <c r="B63" s="170" t="s">
        <v>146</v>
      </c>
      <c r="C63" s="171">
        <f>IFERROR(C55-SUM(C56:C62),"nd")</f>
        <v>1505</v>
      </c>
      <c r="D63" s="171">
        <f t="shared" ref="D63:H63" si="34">IFERROR(D55-SUM(D56:D62),"nd")</f>
        <v>1262</v>
      </c>
      <c r="E63" s="171">
        <f t="shared" si="34"/>
        <v>566</v>
      </c>
      <c r="F63" s="171">
        <f t="shared" si="34"/>
        <v>0</v>
      </c>
      <c r="G63" s="171">
        <f t="shared" si="34"/>
        <v>0</v>
      </c>
      <c r="H63" s="171">
        <f t="shared" si="34"/>
        <v>0</v>
      </c>
      <c r="I63" s="173" t="str">
        <f t="shared" si="33"/>
        <v>-</v>
      </c>
      <c r="J63" s="172">
        <f t="shared" si="30"/>
        <v>-1</v>
      </c>
      <c r="K63" s="170">
        <f>H63-G63</f>
        <v>0</v>
      </c>
      <c r="L63" s="171">
        <f t="shared" si="32"/>
        <v>-1262</v>
      </c>
      <c r="M63" s="172">
        <f t="shared" si="29"/>
        <v>0</v>
      </c>
    </row>
    <row r="64" spans="2:13" x14ac:dyDescent="0.25">
      <c r="B64" s="155" t="s">
        <v>50</v>
      </c>
      <c r="C64" s="153"/>
      <c r="D64" s="153"/>
      <c r="E64" s="153"/>
      <c r="F64" s="153"/>
      <c r="G64" s="153"/>
      <c r="H64" s="154"/>
      <c r="I64" s="154"/>
      <c r="J64" s="154"/>
      <c r="K64" s="154"/>
      <c r="L64" s="153"/>
      <c r="M64" s="153"/>
    </row>
    <row r="65" spans="2:13" x14ac:dyDescent="0.25">
      <c r="B65" s="156" t="s">
        <v>69</v>
      </c>
      <c r="C65" s="178" t="str">
        <f>IFERROR(C66+C69,"nd")</f>
        <v>nd</v>
      </c>
      <c r="D65" s="178" t="str">
        <f t="shared" ref="D65:H65" si="35">IFERROR(D66+D69,"nd")</f>
        <v>nd</v>
      </c>
      <c r="E65" s="178" t="str">
        <f t="shared" si="35"/>
        <v>nd</v>
      </c>
      <c r="F65" s="178" t="str">
        <f t="shared" si="35"/>
        <v>nd</v>
      </c>
      <c r="G65" s="178" t="str">
        <f t="shared" si="35"/>
        <v>nd</v>
      </c>
      <c r="H65" s="178" t="str">
        <f t="shared" si="35"/>
        <v>nd</v>
      </c>
      <c r="I65" s="179" t="str">
        <f>IFERROR(H65/G65-1,"-")</f>
        <v>-</v>
      </c>
      <c r="J65" s="179" t="str">
        <f>IFERROR(H65/D65-1,"-")</f>
        <v>-</v>
      </c>
      <c r="K65" s="178" t="str">
        <f>IFERROR(H65-G65,"-")</f>
        <v>-</v>
      </c>
      <c r="L65" s="178" t="str">
        <f>IFERROR(H65-D65,"-")</f>
        <v>-</v>
      </c>
      <c r="M65" s="179" t="str">
        <f>IFERROR(H65/H$9,"-")</f>
        <v>-</v>
      </c>
    </row>
    <row r="66" spans="2:13" x14ac:dyDescent="0.25">
      <c r="B66" s="159" t="s">
        <v>98</v>
      </c>
      <c r="C66" s="160" t="s">
        <v>309</v>
      </c>
      <c r="D66" s="160" t="s">
        <v>309</v>
      </c>
      <c r="E66" s="160" t="s">
        <v>309</v>
      </c>
      <c r="F66" s="160" t="s">
        <v>309</v>
      </c>
      <c r="G66" s="160" t="s">
        <v>309</v>
      </c>
      <c r="H66" s="160" t="s">
        <v>309</v>
      </c>
      <c r="I66" s="162" t="str">
        <f>IFERROR(H66/G66-1,"-")</f>
        <v>-</v>
      </c>
      <c r="J66" s="161" t="str">
        <f t="shared" ref="J66:J77" si="36">IFERROR(H66/D66-1,"-")</f>
        <v>-</v>
      </c>
      <c r="K66" s="180" t="str">
        <f t="shared" ref="K66:K77" si="37">IFERROR(H66-G66,"-")</f>
        <v>-</v>
      </c>
      <c r="L66" s="160" t="str">
        <f t="shared" ref="L66:L77" si="38">IFERROR(H66-D66,"-")</f>
        <v>-</v>
      </c>
      <c r="M66" s="161" t="str">
        <f t="shared" ref="M66:M77" si="39">IFERROR(H66/H$9,"-")</f>
        <v>-</v>
      </c>
    </row>
    <row r="67" spans="2:13" x14ac:dyDescent="0.25">
      <c r="B67" s="164" t="s">
        <v>104</v>
      </c>
      <c r="C67" s="165" t="s">
        <v>309</v>
      </c>
      <c r="D67" s="165" t="s">
        <v>309</v>
      </c>
      <c r="E67" s="165" t="s">
        <v>309</v>
      </c>
      <c r="F67" s="165" t="s">
        <v>309</v>
      </c>
      <c r="G67" s="165" t="s">
        <v>309</v>
      </c>
      <c r="H67" s="165" t="s">
        <v>309</v>
      </c>
      <c r="I67" s="167" t="str">
        <f>IFERROR(H67/G67-1,"-")</f>
        <v>-</v>
      </c>
      <c r="J67" s="166" t="str">
        <f t="shared" si="36"/>
        <v>-</v>
      </c>
      <c r="K67" s="181" t="str">
        <f t="shared" si="37"/>
        <v>-</v>
      </c>
      <c r="L67" s="165" t="str">
        <f t="shared" si="38"/>
        <v>-</v>
      </c>
      <c r="M67" s="166" t="str">
        <f t="shared" si="39"/>
        <v>-</v>
      </c>
    </row>
    <row r="68" spans="2:13" x14ac:dyDescent="0.25">
      <c r="B68" s="164" t="s">
        <v>101</v>
      </c>
      <c r="C68" s="165" t="s">
        <v>309</v>
      </c>
      <c r="D68" s="165" t="s">
        <v>309</v>
      </c>
      <c r="E68" s="165" t="s">
        <v>309</v>
      </c>
      <c r="F68" s="165" t="s">
        <v>309</v>
      </c>
      <c r="G68" s="165" t="s">
        <v>309</v>
      </c>
      <c r="H68" s="165" t="s">
        <v>309</v>
      </c>
      <c r="I68" s="167" t="str">
        <f>IFERROR(H68/G68-1,"-")</f>
        <v>-</v>
      </c>
      <c r="J68" s="166" t="str">
        <f t="shared" si="36"/>
        <v>-</v>
      </c>
      <c r="K68" s="181" t="str">
        <f t="shared" si="37"/>
        <v>-</v>
      </c>
      <c r="L68" s="165" t="str">
        <f t="shared" si="38"/>
        <v>-</v>
      </c>
      <c r="M68" s="166" t="str">
        <f t="shared" si="39"/>
        <v>-</v>
      </c>
    </row>
    <row r="69" spans="2:13" x14ac:dyDescent="0.25">
      <c r="B69" s="159" t="s">
        <v>108</v>
      </c>
      <c r="C69" s="160" t="s">
        <v>309</v>
      </c>
      <c r="D69" s="160" t="s">
        <v>309</v>
      </c>
      <c r="E69" s="160" t="s">
        <v>309</v>
      </c>
      <c r="F69" s="160" t="s">
        <v>309</v>
      </c>
      <c r="G69" s="160" t="s">
        <v>309</v>
      </c>
      <c r="H69" s="160" t="s">
        <v>309</v>
      </c>
      <c r="I69" s="162" t="str">
        <f>IFERROR(H69/G69-1,"-")</f>
        <v>-</v>
      </c>
      <c r="J69" s="161" t="str">
        <f t="shared" si="36"/>
        <v>-</v>
      </c>
      <c r="K69" s="180" t="str">
        <f t="shared" si="37"/>
        <v>-</v>
      </c>
      <c r="L69" s="160" t="str">
        <f t="shared" si="38"/>
        <v>-</v>
      </c>
      <c r="M69" s="161" t="str">
        <f t="shared" si="39"/>
        <v>-</v>
      </c>
    </row>
    <row r="70" spans="2:13" x14ac:dyDescent="0.25">
      <c r="B70" s="164" t="s">
        <v>111</v>
      </c>
      <c r="C70" s="165" t="s">
        <v>309</v>
      </c>
      <c r="D70" s="165" t="s">
        <v>309</v>
      </c>
      <c r="E70" s="165" t="s">
        <v>309</v>
      </c>
      <c r="F70" s="165" t="s">
        <v>309</v>
      </c>
      <c r="G70" s="165" t="s">
        <v>309</v>
      </c>
      <c r="H70" s="165" t="s">
        <v>309</v>
      </c>
      <c r="I70" s="167" t="str">
        <f t="shared" ref="I70:I77" si="40">IFERROR(H70/G70-1,"-")</f>
        <v>-</v>
      </c>
      <c r="J70" s="166" t="str">
        <f t="shared" si="36"/>
        <v>-</v>
      </c>
      <c r="K70" s="181" t="str">
        <f t="shared" si="37"/>
        <v>-</v>
      </c>
      <c r="L70" s="165" t="str">
        <f t="shared" si="38"/>
        <v>-</v>
      </c>
      <c r="M70" s="166" t="str">
        <f t="shared" si="39"/>
        <v>-</v>
      </c>
    </row>
    <row r="71" spans="2:13" x14ac:dyDescent="0.25">
      <c r="B71" s="164" t="s">
        <v>114</v>
      </c>
      <c r="C71" s="165" t="s">
        <v>309</v>
      </c>
      <c r="D71" s="165" t="s">
        <v>309</v>
      </c>
      <c r="E71" s="165" t="s">
        <v>309</v>
      </c>
      <c r="F71" s="165" t="s">
        <v>309</v>
      </c>
      <c r="G71" s="165" t="s">
        <v>309</v>
      </c>
      <c r="H71" s="165" t="s">
        <v>309</v>
      </c>
      <c r="I71" s="167" t="str">
        <f t="shared" si="40"/>
        <v>-</v>
      </c>
      <c r="J71" s="166" t="str">
        <f t="shared" si="36"/>
        <v>-</v>
      </c>
      <c r="K71" s="181" t="str">
        <f t="shared" si="37"/>
        <v>-</v>
      </c>
      <c r="L71" s="165" t="str">
        <f t="shared" si="38"/>
        <v>-</v>
      </c>
      <c r="M71" s="166" t="str">
        <f t="shared" si="39"/>
        <v>-</v>
      </c>
    </row>
    <row r="72" spans="2:13" x14ac:dyDescent="0.25">
      <c r="B72" s="164" t="s">
        <v>117</v>
      </c>
      <c r="C72" s="165" t="s">
        <v>309</v>
      </c>
      <c r="D72" s="165" t="s">
        <v>309</v>
      </c>
      <c r="E72" s="165" t="s">
        <v>309</v>
      </c>
      <c r="F72" s="165" t="s">
        <v>309</v>
      </c>
      <c r="G72" s="165" t="s">
        <v>309</v>
      </c>
      <c r="H72" s="165" t="s">
        <v>309</v>
      </c>
      <c r="I72" s="167" t="str">
        <f t="shared" si="40"/>
        <v>-</v>
      </c>
      <c r="J72" s="166" t="str">
        <f t="shared" si="36"/>
        <v>-</v>
      </c>
      <c r="K72" s="181" t="str">
        <f t="shared" si="37"/>
        <v>-</v>
      </c>
      <c r="L72" s="165" t="str">
        <f t="shared" si="38"/>
        <v>-</v>
      </c>
      <c r="M72" s="166" t="str">
        <f t="shared" si="39"/>
        <v>-</v>
      </c>
    </row>
    <row r="73" spans="2:13" x14ac:dyDescent="0.25">
      <c r="B73" s="164" t="s">
        <v>124</v>
      </c>
      <c r="C73" s="165" t="s">
        <v>309</v>
      </c>
      <c r="D73" s="165" t="s">
        <v>309</v>
      </c>
      <c r="E73" s="165" t="s">
        <v>309</v>
      </c>
      <c r="F73" s="165" t="s">
        <v>309</v>
      </c>
      <c r="G73" s="165" t="s">
        <v>309</v>
      </c>
      <c r="H73" s="165" t="s">
        <v>309</v>
      </c>
      <c r="I73" s="167" t="str">
        <f t="shared" si="40"/>
        <v>-</v>
      </c>
      <c r="J73" s="166" t="str">
        <f t="shared" si="36"/>
        <v>-</v>
      </c>
      <c r="K73" s="181" t="str">
        <f t="shared" si="37"/>
        <v>-</v>
      </c>
      <c r="L73" s="165" t="str">
        <f t="shared" si="38"/>
        <v>-</v>
      </c>
      <c r="M73" s="166" t="str">
        <f t="shared" si="39"/>
        <v>-</v>
      </c>
    </row>
    <row r="74" spans="2:13" x14ac:dyDescent="0.25">
      <c r="B74" s="164" t="s">
        <v>120</v>
      </c>
      <c r="C74" s="165" t="s">
        <v>309</v>
      </c>
      <c r="D74" s="165" t="s">
        <v>309</v>
      </c>
      <c r="E74" s="165" t="s">
        <v>309</v>
      </c>
      <c r="F74" s="165" t="s">
        <v>309</v>
      </c>
      <c r="G74" s="165" t="s">
        <v>309</v>
      </c>
      <c r="H74" s="165" t="s">
        <v>309</v>
      </c>
      <c r="I74" s="167" t="str">
        <f t="shared" si="40"/>
        <v>-</v>
      </c>
      <c r="J74" s="166" t="str">
        <f t="shared" si="36"/>
        <v>-</v>
      </c>
      <c r="K74" s="181" t="str">
        <f t="shared" si="37"/>
        <v>-</v>
      </c>
      <c r="L74" s="165" t="str">
        <f t="shared" si="38"/>
        <v>-</v>
      </c>
      <c r="M74" s="166" t="str">
        <f t="shared" si="39"/>
        <v>-</v>
      </c>
    </row>
    <row r="75" spans="2:13" x14ac:dyDescent="0.25">
      <c r="B75" s="164" t="s">
        <v>129</v>
      </c>
      <c r="C75" s="165" t="s">
        <v>309</v>
      </c>
      <c r="D75" s="165" t="s">
        <v>309</v>
      </c>
      <c r="E75" s="165" t="s">
        <v>309</v>
      </c>
      <c r="F75" s="165" t="s">
        <v>309</v>
      </c>
      <c r="G75" s="165" t="s">
        <v>309</v>
      </c>
      <c r="H75" s="165" t="s">
        <v>309</v>
      </c>
      <c r="I75" s="167" t="str">
        <f t="shared" si="40"/>
        <v>-</v>
      </c>
      <c r="J75" s="166" t="str">
        <f t="shared" si="36"/>
        <v>-</v>
      </c>
      <c r="K75" s="181" t="str">
        <f t="shared" si="37"/>
        <v>-</v>
      </c>
      <c r="L75" s="165" t="str">
        <f t="shared" si="38"/>
        <v>-</v>
      </c>
      <c r="M75" s="166" t="str">
        <f t="shared" si="39"/>
        <v>-</v>
      </c>
    </row>
    <row r="76" spans="2:13" x14ac:dyDescent="0.25">
      <c r="B76" s="164" t="s">
        <v>132</v>
      </c>
      <c r="C76" s="165" t="s">
        <v>309</v>
      </c>
      <c r="D76" s="165" t="s">
        <v>309</v>
      </c>
      <c r="E76" s="165" t="s">
        <v>309</v>
      </c>
      <c r="F76" s="165" t="s">
        <v>309</v>
      </c>
      <c r="G76" s="165" t="s">
        <v>309</v>
      </c>
      <c r="H76" s="165" t="s">
        <v>309</v>
      </c>
      <c r="I76" s="167" t="str">
        <f t="shared" si="40"/>
        <v>-</v>
      </c>
      <c r="J76" s="166" t="str">
        <f t="shared" si="36"/>
        <v>-</v>
      </c>
      <c r="K76" s="181" t="str">
        <f t="shared" si="37"/>
        <v>-</v>
      </c>
      <c r="L76" s="165" t="str">
        <f t="shared" si="38"/>
        <v>-</v>
      </c>
      <c r="M76" s="166" t="str">
        <f t="shared" si="39"/>
        <v>-</v>
      </c>
    </row>
    <row r="77" spans="2:13" x14ac:dyDescent="0.25">
      <c r="B77" s="170" t="s">
        <v>146</v>
      </c>
      <c r="C77" s="171" t="str">
        <f>IFERROR(C69-SUM(C70:C76),"nd")</f>
        <v>nd</v>
      </c>
      <c r="D77" s="171" t="str">
        <f t="shared" ref="D77:H77" si="41">IFERROR(D69-SUM(D70:D76),"nd")</f>
        <v>nd</v>
      </c>
      <c r="E77" s="171" t="str">
        <f t="shared" si="41"/>
        <v>nd</v>
      </c>
      <c r="F77" s="171" t="str">
        <f t="shared" si="41"/>
        <v>nd</v>
      </c>
      <c r="G77" s="171" t="str">
        <f t="shared" si="41"/>
        <v>nd</v>
      </c>
      <c r="H77" s="171" t="str">
        <f t="shared" si="41"/>
        <v>nd</v>
      </c>
      <c r="I77" s="173" t="str">
        <f t="shared" si="40"/>
        <v>-</v>
      </c>
      <c r="J77" s="172" t="str">
        <f t="shared" si="36"/>
        <v>-</v>
      </c>
      <c r="K77" s="182" t="str">
        <f t="shared" si="37"/>
        <v>-</v>
      </c>
      <c r="L77" s="171" t="str">
        <f t="shared" si="38"/>
        <v>-</v>
      </c>
      <c r="M77" s="172" t="str">
        <f t="shared" si="39"/>
        <v>-</v>
      </c>
    </row>
    <row r="78" spans="2:13" x14ac:dyDescent="0.25">
      <c r="B78" s="155" t="s">
        <v>51</v>
      </c>
      <c r="C78" s="153"/>
      <c r="D78" s="153"/>
      <c r="E78" s="153"/>
      <c r="F78" s="153"/>
      <c r="G78" s="153"/>
      <c r="H78" s="154"/>
      <c r="I78" s="154"/>
      <c r="J78" s="154"/>
      <c r="K78" s="154"/>
      <c r="L78" s="153"/>
      <c r="M78" s="153"/>
    </row>
    <row r="79" spans="2:13" x14ac:dyDescent="0.25">
      <c r="B79" s="156" t="s">
        <v>69</v>
      </c>
      <c r="C79" s="178">
        <f>IFERROR(C80+C83,"nd")</f>
        <v>173586</v>
      </c>
      <c r="D79" s="178">
        <f t="shared" ref="D79:H79" si="42">IFERROR(D80+D83,"nd")</f>
        <v>159162</v>
      </c>
      <c r="E79" s="178">
        <f t="shared" si="42"/>
        <v>43519</v>
      </c>
      <c r="F79" s="178">
        <f t="shared" si="42"/>
        <v>68948</v>
      </c>
      <c r="G79" s="178">
        <f t="shared" si="42"/>
        <v>135425</v>
      </c>
      <c r="H79" s="178">
        <f t="shared" si="42"/>
        <v>145200</v>
      </c>
      <c r="I79" s="179">
        <f>IFERROR(H79/G79-1,"-")</f>
        <v>7.2180173527782943E-2</v>
      </c>
      <c r="J79" s="179">
        <f>IFERROR(H79/D79-1,"-")</f>
        <v>-8.7721943680024173E-2</v>
      </c>
      <c r="K79" s="178">
        <f>IFERROR(H79-G79,"-")</f>
        <v>9775</v>
      </c>
      <c r="L79" s="178">
        <f>IFERROR(H79-D79,"-")</f>
        <v>-13962</v>
      </c>
      <c r="M79" s="179">
        <f>IFERROR(H79/H$9,"-")</f>
        <v>0.13197012676221473</v>
      </c>
    </row>
    <row r="80" spans="2:13" x14ac:dyDescent="0.25">
      <c r="B80" s="159" t="s">
        <v>98</v>
      </c>
      <c r="C80" s="160">
        <v>77433</v>
      </c>
      <c r="D80" s="160">
        <v>70793</v>
      </c>
      <c r="E80" s="160">
        <v>17509</v>
      </c>
      <c r="F80" s="160">
        <v>34097</v>
      </c>
      <c r="G80" s="160">
        <v>62889</v>
      </c>
      <c r="H80" s="160">
        <v>62764</v>
      </c>
      <c r="I80" s="162">
        <f>IFERROR(H80/G80-1,"-")</f>
        <v>-1.9876289971219041E-3</v>
      </c>
      <c r="J80" s="161">
        <f t="shared" ref="J80:J91" si="43">IFERROR(H80/D80-1,"-")</f>
        <v>-0.11341516816634412</v>
      </c>
      <c r="K80" s="180">
        <f t="shared" ref="K80:K91" si="44">IFERROR(H80-G80,"-")</f>
        <v>-125</v>
      </c>
      <c r="L80" s="160">
        <f t="shared" ref="L80:L91" si="45">IFERROR(H80-D80,"-")</f>
        <v>-8029</v>
      </c>
      <c r="M80" s="161">
        <f t="shared" ref="M80:M91" si="46">IFERROR(H80/H$9,"-")</f>
        <v>5.7045268843689018E-2</v>
      </c>
    </row>
    <row r="81" spans="2:13" x14ac:dyDescent="0.25">
      <c r="B81" s="164" t="s">
        <v>104</v>
      </c>
      <c r="C81" s="165">
        <v>25766</v>
      </c>
      <c r="D81" s="165">
        <v>22138</v>
      </c>
      <c r="E81" s="165">
        <v>7265</v>
      </c>
      <c r="F81" s="165">
        <v>18186</v>
      </c>
      <c r="G81" s="165">
        <v>31185</v>
      </c>
      <c r="H81" s="165">
        <v>31914</v>
      </c>
      <c r="I81" s="167">
        <f>IFERROR(H81/G81-1,"-")</f>
        <v>2.3376623376623273E-2</v>
      </c>
      <c r="J81" s="166">
        <f t="shared" si="43"/>
        <v>0.44159363989520273</v>
      </c>
      <c r="K81" s="181">
        <f t="shared" si="44"/>
        <v>729</v>
      </c>
      <c r="L81" s="165">
        <f t="shared" si="45"/>
        <v>9776</v>
      </c>
      <c r="M81" s="166">
        <f t="shared" si="46"/>
        <v>2.9006161332571081E-2</v>
      </c>
    </row>
    <row r="82" spans="2:13" x14ac:dyDescent="0.25">
      <c r="B82" s="164" t="s">
        <v>101</v>
      </c>
      <c r="C82" s="165">
        <v>51667</v>
      </c>
      <c r="D82" s="165">
        <v>48655</v>
      </c>
      <c r="E82" s="165">
        <v>10244</v>
      </c>
      <c r="F82" s="165">
        <v>15911</v>
      </c>
      <c r="G82" s="165">
        <v>31704</v>
      </c>
      <c r="H82" s="165">
        <v>30850</v>
      </c>
      <c r="I82" s="167">
        <f>IFERROR(H82/G82-1,"-")</f>
        <v>-2.6936664143325739E-2</v>
      </c>
      <c r="J82" s="166">
        <f t="shared" si="43"/>
        <v>-0.36594389065871957</v>
      </c>
      <c r="K82" s="181">
        <f t="shared" si="44"/>
        <v>-854</v>
      </c>
      <c r="L82" s="165">
        <f t="shared" si="45"/>
        <v>-17805</v>
      </c>
      <c r="M82" s="166">
        <f t="shared" si="46"/>
        <v>2.8039107511117937E-2</v>
      </c>
    </row>
    <row r="83" spans="2:13" x14ac:dyDescent="0.25">
      <c r="B83" s="159" t="s">
        <v>108</v>
      </c>
      <c r="C83" s="160">
        <v>96153</v>
      </c>
      <c r="D83" s="160">
        <v>88369</v>
      </c>
      <c r="E83" s="160">
        <v>26010</v>
      </c>
      <c r="F83" s="160">
        <v>34851</v>
      </c>
      <c r="G83" s="160">
        <v>72536</v>
      </c>
      <c r="H83" s="160">
        <v>82436</v>
      </c>
      <c r="I83" s="162">
        <f>IFERROR(H83/G83-1,"-")</f>
        <v>0.13648395279585301</v>
      </c>
      <c r="J83" s="161">
        <f t="shared" si="43"/>
        <v>-6.7138928809876819E-2</v>
      </c>
      <c r="K83" s="180">
        <f t="shared" si="44"/>
        <v>9900</v>
      </c>
      <c r="L83" s="160">
        <f t="shared" si="45"/>
        <v>-5933</v>
      </c>
      <c r="M83" s="161">
        <f t="shared" si="46"/>
        <v>7.4924857918525711E-2</v>
      </c>
    </row>
    <row r="84" spans="2:13" x14ac:dyDescent="0.25">
      <c r="B84" s="164" t="s">
        <v>111</v>
      </c>
      <c r="C84" s="165">
        <v>13068</v>
      </c>
      <c r="D84" s="165">
        <v>11297</v>
      </c>
      <c r="E84" s="165">
        <v>2532</v>
      </c>
      <c r="F84" s="165">
        <v>2257</v>
      </c>
      <c r="G84" s="165">
        <v>9426</v>
      </c>
      <c r="H84" s="165">
        <v>11661</v>
      </c>
      <c r="I84" s="167">
        <f t="shared" ref="I84:I91" si="47">IFERROR(H84/G84-1,"-")</f>
        <v>0.23711012094207518</v>
      </c>
      <c r="J84" s="166">
        <f t="shared" si="43"/>
        <v>3.2220943613348707E-2</v>
      </c>
      <c r="K84" s="181">
        <f t="shared" si="44"/>
        <v>2235</v>
      </c>
      <c r="L84" s="165">
        <f t="shared" si="45"/>
        <v>364</v>
      </c>
      <c r="M84" s="166">
        <f t="shared" si="46"/>
        <v>1.0598509973651419E-2</v>
      </c>
    </row>
    <row r="85" spans="2:13" x14ac:dyDescent="0.25">
      <c r="B85" s="164" t="s">
        <v>114</v>
      </c>
      <c r="C85" s="165">
        <v>26551</v>
      </c>
      <c r="D85" s="165">
        <v>21163</v>
      </c>
      <c r="E85" s="165">
        <v>6085</v>
      </c>
      <c r="F85" s="165">
        <v>8567</v>
      </c>
      <c r="G85" s="165">
        <v>15686</v>
      </c>
      <c r="H85" s="165">
        <v>15683</v>
      </c>
      <c r="I85" s="167">
        <f t="shared" si="47"/>
        <v>-1.912533469335953E-4</v>
      </c>
      <c r="J85" s="166">
        <f t="shared" si="43"/>
        <v>-0.25894249397533431</v>
      </c>
      <c r="K85" s="181">
        <f t="shared" si="44"/>
        <v>-3</v>
      </c>
      <c r="L85" s="165">
        <f t="shared" si="45"/>
        <v>-5480</v>
      </c>
      <c r="M85" s="166">
        <f t="shared" si="46"/>
        <v>1.4254046129557945E-2</v>
      </c>
    </row>
    <row r="86" spans="2:13" x14ac:dyDescent="0.25">
      <c r="B86" s="164" t="s">
        <v>117</v>
      </c>
      <c r="C86" s="165">
        <v>5452</v>
      </c>
      <c r="D86" s="165">
        <v>4372</v>
      </c>
      <c r="E86" s="165">
        <v>1350</v>
      </c>
      <c r="F86" s="165">
        <v>3539</v>
      </c>
      <c r="G86" s="165">
        <v>4755</v>
      </c>
      <c r="H86" s="165">
        <v>4685</v>
      </c>
      <c r="I86" s="167">
        <f t="shared" si="47"/>
        <v>-1.4721345951629883E-2</v>
      </c>
      <c r="J86" s="166">
        <f t="shared" si="43"/>
        <v>7.1591948764867297E-2</v>
      </c>
      <c r="K86" s="181">
        <f t="shared" si="44"/>
        <v>-70</v>
      </c>
      <c r="L86" s="165">
        <f t="shared" si="45"/>
        <v>313</v>
      </c>
      <c r="M86" s="166">
        <f t="shared" si="46"/>
        <v>4.2581270239736638E-3</v>
      </c>
    </row>
    <row r="87" spans="2:13" x14ac:dyDescent="0.25">
      <c r="B87" s="164" t="s">
        <v>124</v>
      </c>
      <c r="C87" s="165">
        <v>4151</v>
      </c>
      <c r="D87" s="165">
        <v>3096</v>
      </c>
      <c r="E87" s="165">
        <v>447</v>
      </c>
      <c r="F87" s="165">
        <v>2140</v>
      </c>
      <c r="G87" s="165">
        <v>5107</v>
      </c>
      <c r="H87" s="165">
        <v>5074</v>
      </c>
      <c r="I87" s="167">
        <f t="shared" si="47"/>
        <v>-6.4617192089289066E-3</v>
      </c>
      <c r="J87" s="166">
        <f t="shared" si="43"/>
        <v>0.63888888888888884</v>
      </c>
      <c r="K87" s="181">
        <f t="shared" si="44"/>
        <v>-33</v>
      </c>
      <c r="L87" s="165">
        <f t="shared" si="45"/>
        <v>1978</v>
      </c>
      <c r="M87" s="166">
        <f t="shared" si="46"/>
        <v>4.611683355313206E-3</v>
      </c>
    </row>
    <row r="88" spans="2:13" x14ac:dyDescent="0.25">
      <c r="B88" s="164" t="s">
        <v>120</v>
      </c>
      <c r="C88" s="165">
        <v>667</v>
      </c>
      <c r="D88" s="165">
        <v>654</v>
      </c>
      <c r="E88" s="165">
        <v>247</v>
      </c>
      <c r="F88" s="165">
        <v>493</v>
      </c>
      <c r="G88" s="165">
        <v>789</v>
      </c>
      <c r="H88" s="165">
        <v>700</v>
      </c>
      <c r="I88" s="167">
        <f t="shared" si="47"/>
        <v>-0.11280101394169839</v>
      </c>
      <c r="J88" s="166">
        <f t="shared" si="43"/>
        <v>7.0336391437308965E-2</v>
      </c>
      <c r="K88" s="181">
        <f t="shared" si="44"/>
        <v>-89</v>
      </c>
      <c r="L88" s="165">
        <f t="shared" si="45"/>
        <v>46</v>
      </c>
      <c r="M88" s="166">
        <f t="shared" si="46"/>
        <v>6.3621961937706823E-4</v>
      </c>
    </row>
    <row r="89" spans="2:13" x14ac:dyDescent="0.25">
      <c r="B89" s="164" t="s">
        <v>129</v>
      </c>
      <c r="C89" s="165">
        <v>3821</v>
      </c>
      <c r="D89" s="165">
        <v>4730</v>
      </c>
      <c r="E89" s="165">
        <v>1336</v>
      </c>
      <c r="F89" s="165">
        <v>1498</v>
      </c>
      <c r="G89" s="165">
        <v>4196</v>
      </c>
      <c r="H89" s="165">
        <v>4719</v>
      </c>
      <c r="I89" s="167">
        <f t="shared" si="47"/>
        <v>0.12464251668255488</v>
      </c>
      <c r="J89" s="166">
        <f t="shared" si="43"/>
        <v>-2.3255813953488857E-3</v>
      </c>
      <c r="K89" s="181">
        <f t="shared" si="44"/>
        <v>523</v>
      </c>
      <c r="L89" s="165">
        <f t="shared" si="45"/>
        <v>-11</v>
      </c>
      <c r="M89" s="166">
        <f t="shared" si="46"/>
        <v>4.2890291197719786E-3</v>
      </c>
    </row>
    <row r="90" spans="2:13" x14ac:dyDescent="0.25">
      <c r="B90" s="164" t="s">
        <v>132</v>
      </c>
      <c r="C90" s="165">
        <v>5856</v>
      </c>
      <c r="D90" s="165">
        <v>6274</v>
      </c>
      <c r="E90" s="165">
        <v>2507</v>
      </c>
      <c r="F90" s="165">
        <v>1487</v>
      </c>
      <c r="G90" s="165">
        <v>3901</v>
      </c>
      <c r="H90" s="165">
        <v>5554</v>
      </c>
      <c r="I90" s="167">
        <f t="shared" si="47"/>
        <v>0.4237375032043067</v>
      </c>
      <c r="J90" s="166">
        <f t="shared" si="43"/>
        <v>-0.11475932419509083</v>
      </c>
      <c r="K90" s="181">
        <f t="shared" si="44"/>
        <v>1653</v>
      </c>
      <c r="L90" s="165">
        <f t="shared" si="45"/>
        <v>-720</v>
      </c>
      <c r="M90" s="166">
        <f t="shared" si="46"/>
        <v>5.0479482371717675E-3</v>
      </c>
    </row>
    <row r="91" spans="2:13" x14ac:dyDescent="0.25">
      <c r="B91" s="170" t="s">
        <v>146</v>
      </c>
      <c r="C91" s="171">
        <f>IFERROR(C83-SUM(C84:C90),"nd")</f>
        <v>36587</v>
      </c>
      <c r="D91" s="171">
        <f t="shared" ref="D91:H91" si="48">IFERROR(D83-SUM(D84:D90),"nd")</f>
        <v>36783</v>
      </c>
      <c r="E91" s="171">
        <f t="shared" si="48"/>
        <v>11506</v>
      </c>
      <c r="F91" s="171">
        <f t="shared" si="48"/>
        <v>14870</v>
      </c>
      <c r="G91" s="171">
        <f t="shared" si="48"/>
        <v>28676</v>
      </c>
      <c r="H91" s="171">
        <f t="shared" si="48"/>
        <v>34360</v>
      </c>
      <c r="I91" s="173">
        <f t="shared" si="47"/>
        <v>0.1982145348026223</v>
      </c>
      <c r="J91" s="172">
        <f t="shared" si="43"/>
        <v>-6.587282168393005E-2</v>
      </c>
      <c r="K91" s="182">
        <f t="shared" si="44"/>
        <v>5684</v>
      </c>
      <c r="L91" s="171">
        <f t="shared" si="45"/>
        <v>-2423</v>
      </c>
      <c r="M91" s="172">
        <f t="shared" si="46"/>
        <v>3.1229294459708665E-2</v>
      </c>
    </row>
    <row r="92" spans="2:13" x14ac:dyDescent="0.25">
      <c r="B92" s="155" t="s">
        <v>52</v>
      </c>
      <c r="C92" s="153"/>
      <c r="D92" s="153"/>
      <c r="E92" s="153"/>
      <c r="F92" s="153"/>
      <c r="G92" s="153"/>
      <c r="H92" s="154"/>
      <c r="I92" s="154"/>
      <c r="J92" s="154"/>
      <c r="K92" s="154"/>
      <c r="L92" s="153"/>
      <c r="M92" s="153"/>
    </row>
    <row r="93" spans="2:13" x14ac:dyDescent="0.25">
      <c r="B93" s="156" t="s">
        <v>69</v>
      </c>
      <c r="C93" s="178" t="str">
        <f>IFERROR(C94+C97,"nd")</f>
        <v>nd</v>
      </c>
      <c r="D93" s="178" t="str">
        <f t="shared" ref="D93:H93" si="49">IFERROR(D94+D97,"nd")</f>
        <v>nd</v>
      </c>
      <c r="E93" s="178" t="str">
        <f t="shared" si="49"/>
        <v>nd</v>
      </c>
      <c r="F93" s="178" t="str">
        <f t="shared" si="49"/>
        <v>nd</v>
      </c>
      <c r="G93" s="178" t="str">
        <f t="shared" si="49"/>
        <v>nd</v>
      </c>
      <c r="H93" s="178" t="str">
        <f t="shared" si="49"/>
        <v>nd</v>
      </c>
      <c r="I93" s="179" t="str">
        <f>IFERROR(H93/G93-1,"-")</f>
        <v>-</v>
      </c>
      <c r="J93" s="179" t="str">
        <f>IFERROR(H93/D93-1,"-")</f>
        <v>-</v>
      </c>
      <c r="K93" s="178" t="str">
        <f>IFERROR(H93-G93,"-")</f>
        <v>-</v>
      </c>
      <c r="L93" s="178" t="str">
        <f>IFERROR(H93-D93,"-")</f>
        <v>-</v>
      </c>
      <c r="M93" s="179" t="str">
        <f>IFERROR(H93/H$9,"-")</f>
        <v>-</v>
      </c>
    </row>
    <row r="94" spans="2:13" x14ac:dyDescent="0.25">
      <c r="B94" s="159" t="s">
        <v>98</v>
      </c>
      <c r="C94" s="160" t="s">
        <v>309</v>
      </c>
      <c r="D94" s="160" t="s">
        <v>309</v>
      </c>
      <c r="E94" s="160" t="s">
        <v>309</v>
      </c>
      <c r="F94" s="160" t="s">
        <v>309</v>
      </c>
      <c r="G94" s="160" t="s">
        <v>309</v>
      </c>
      <c r="H94" s="160" t="s">
        <v>309</v>
      </c>
      <c r="I94" s="162" t="str">
        <f>IFERROR(H94/G94-1,"-")</f>
        <v>-</v>
      </c>
      <c r="J94" s="161" t="str">
        <f t="shared" ref="J94:J105" si="50">IFERROR(H94/D94-1,"-")</f>
        <v>-</v>
      </c>
      <c r="K94" s="180" t="str">
        <f t="shared" ref="K94:K105" si="51">IFERROR(H94-G94,"-")</f>
        <v>-</v>
      </c>
      <c r="L94" s="160" t="str">
        <f t="shared" ref="L94:L105" si="52">IFERROR(H94-D94,"-")</f>
        <v>-</v>
      </c>
      <c r="M94" s="161" t="str">
        <f t="shared" ref="M94:M105" si="53">IFERROR(H94/H$9,"-")</f>
        <v>-</v>
      </c>
    </row>
    <row r="95" spans="2:13" x14ac:dyDescent="0.25">
      <c r="B95" s="164" t="s">
        <v>104</v>
      </c>
      <c r="C95" s="165" t="s">
        <v>309</v>
      </c>
      <c r="D95" s="165" t="s">
        <v>309</v>
      </c>
      <c r="E95" s="165" t="s">
        <v>309</v>
      </c>
      <c r="F95" s="165" t="s">
        <v>309</v>
      </c>
      <c r="G95" s="165" t="s">
        <v>309</v>
      </c>
      <c r="H95" s="165" t="s">
        <v>309</v>
      </c>
      <c r="I95" s="167" t="str">
        <f>IFERROR(H95/G95-1,"-")</f>
        <v>-</v>
      </c>
      <c r="J95" s="166" t="str">
        <f t="shared" si="50"/>
        <v>-</v>
      </c>
      <c r="K95" s="181" t="str">
        <f t="shared" si="51"/>
        <v>-</v>
      </c>
      <c r="L95" s="165" t="str">
        <f t="shared" si="52"/>
        <v>-</v>
      </c>
      <c r="M95" s="166" t="str">
        <f t="shared" si="53"/>
        <v>-</v>
      </c>
    </row>
    <row r="96" spans="2:13" x14ac:dyDescent="0.25">
      <c r="B96" s="164" t="s">
        <v>101</v>
      </c>
      <c r="C96" s="165" t="s">
        <v>309</v>
      </c>
      <c r="D96" s="165" t="s">
        <v>309</v>
      </c>
      <c r="E96" s="165" t="s">
        <v>309</v>
      </c>
      <c r="F96" s="165" t="s">
        <v>309</v>
      </c>
      <c r="G96" s="165" t="s">
        <v>309</v>
      </c>
      <c r="H96" s="165" t="s">
        <v>309</v>
      </c>
      <c r="I96" s="167" t="str">
        <f>IFERROR(H96/G96-1,"-")</f>
        <v>-</v>
      </c>
      <c r="J96" s="166" t="str">
        <f t="shared" si="50"/>
        <v>-</v>
      </c>
      <c r="K96" s="181" t="str">
        <f t="shared" si="51"/>
        <v>-</v>
      </c>
      <c r="L96" s="165" t="str">
        <f t="shared" si="52"/>
        <v>-</v>
      </c>
      <c r="M96" s="166" t="str">
        <f t="shared" si="53"/>
        <v>-</v>
      </c>
    </row>
    <row r="97" spans="2:13" x14ac:dyDescent="0.25">
      <c r="B97" s="159" t="s">
        <v>108</v>
      </c>
      <c r="C97" s="160" t="s">
        <v>309</v>
      </c>
      <c r="D97" s="160" t="s">
        <v>309</v>
      </c>
      <c r="E97" s="160" t="s">
        <v>309</v>
      </c>
      <c r="F97" s="160" t="s">
        <v>309</v>
      </c>
      <c r="G97" s="160" t="s">
        <v>309</v>
      </c>
      <c r="H97" s="160" t="s">
        <v>309</v>
      </c>
      <c r="I97" s="162" t="str">
        <f>IFERROR(H97/G97-1,"-")</f>
        <v>-</v>
      </c>
      <c r="J97" s="161" t="str">
        <f t="shared" si="50"/>
        <v>-</v>
      </c>
      <c r="K97" s="180" t="str">
        <f t="shared" si="51"/>
        <v>-</v>
      </c>
      <c r="L97" s="160" t="str">
        <f t="shared" si="52"/>
        <v>-</v>
      </c>
      <c r="M97" s="161" t="str">
        <f t="shared" si="53"/>
        <v>-</v>
      </c>
    </row>
    <row r="98" spans="2:13" x14ac:dyDescent="0.25">
      <c r="B98" s="164" t="s">
        <v>111</v>
      </c>
      <c r="C98" s="165" t="s">
        <v>309</v>
      </c>
      <c r="D98" s="165" t="s">
        <v>309</v>
      </c>
      <c r="E98" s="165" t="s">
        <v>309</v>
      </c>
      <c r="F98" s="165" t="s">
        <v>309</v>
      </c>
      <c r="G98" s="165" t="s">
        <v>309</v>
      </c>
      <c r="H98" s="165" t="s">
        <v>309</v>
      </c>
      <c r="I98" s="167" t="str">
        <f t="shared" ref="I98:I105" si="54">IFERROR(H98/G98-1,"-")</f>
        <v>-</v>
      </c>
      <c r="J98" s="166" t="str">
        <f t="shared" si="50"/>
        <v>-</v>
      </c>
      <c r="K98" s="181" t="str">
        <f t="shared" si="51"/>
        <v>-</v>
      </c>
      <c r="L98" s="165" t="str">
        <f t="shared" si="52"/>
        <v>-</v>
      </c>
      <c r="M98" s="166" t="str">
        <f t="shared" si="53"/>
        <v>-</v>
      </c>
    </row>
    <row r="99" spans="2:13" x14ac:dyDescent="0.25">
      <c r="B99" s="164" t="s">
        <v>114</v>
      </c>
      <c r="C99" s="165" t="s">
        <v>309</v>
      </c>
      <c r="D99" s="165" t="s">
        <v>309</v>
      </c>
      <c r="E99" s="165" t="s">
        <v>309</v>
      </c>
      <c r="F99" s="165" t="s">
        <v>309</v>
      </c>
      <c r="G99" s="165" t="s">
        <v>309</v>
      </c>
      <c r="H99" s="165" t="s">
        <v>309</v>
      </c>
      <c r="I99" s="167" t="str">
        <f t="shared" si="54"/>
        <v>-</v>
      </c>
      <c r="J99" s="166" t="str">
        <f t="shared" si="50"/>
        <v>-</v>
      </c>
      <c r="K99" s="181" t="str">
        <f t="shared" si="51"/>
        <v>-</v>
      </c>
      <c r="L99" s="165" t="str">
        <f t="shared" si="52"/>
        <v>-</v>
      </c>
      <c r="M99" s="166" t="str">
        <f t="shared" si="53"/>
        <v>-</v>
      </c>
    </row>
    <row r="100" spans="2:13" x14ac:dyDescent="0.25">
      <c r="B100" s="164" t="s">
        <v>117</v>
      </c>
      <c r="C100" s="165" t="s">
        <v>309</v>
      </c>
      <c r="D100" s="165" t="s">
        <v>309</v>
      </c>
      <c r="E100" s="165" t="s">
        <v>309</v>
      </c>
      <c r="F100" s="165" t="s">
        <v>309</v>
      </c>
      <c r="G100" s="165" t="s">
        <v>309</v>
      </c>
      <c r="H100" s="165" t="s">
        <v>309</v>
      </c>
      <c r="I100" s="167" t="str">
        <f t="shared" si="54"/>
        <v>-</v>
      </c>
      <c r="J100" s="166" t="str">
        <f t="shared" si="50"/>
        <v>-</v>
      </c>
      <c r="K100" s="181" t="str">
        <f t="shared" si="51"/>
        <v>-</v>
      </c>
      <c r="L100" s="165" t="str">
        <f t="shared" si="52"/>
        <v>-</v>
      </c>
      <c r="M100" s="166" t="str">
        <f t="shared" si="53"/>
        <v>-</v>
      </c>
    </row>
    <row r="101" spans="2:13" x14ac:dyDescent="0.25">
      <c r="B101" s="164" t="s">
        <v>124</v>
      </c>
      <c r="C101" s="165" t="s">
        <v>309</v>
      </c>
      <c r="D101" s="165" t="s">
        <v>309</v>
      </c>
      <c r="E101" s="165" t="s">
        <v>309</v>
      </c>
      <c r="F101" s="165" t="s">
        <v>309</v>
      </c>
      <c r="G101" s="165" t="s">
        <v>309</v>
      </c>
      <c r="H101" s="165" t="s">
        <v>309</v>
      </c>
      <c r="I101" s="167" t="str">
        <f t="shared" si="54"/>
        <v>-</v>
      </c>
      <c r="J101" s="166" t="str">
        <f t="shared" si="50"/>
        <v>-</v>
      </c>
      <c r="K101" s="181" t="str">
        <f t="shared" si="51"/>
        <v>-</v>
      </c>
      <c r="L101" s="165" t="str">
        <f t="shared" si="52"/>
        <v>-</v>
      </c>
      <c r="M101" s="166" t="str">
        <f t="shared" si="53"/>
        <v>-</v>
      </c>
    </row>
    <row r="102" spans="2:13" x14ac:dyDescent="0.25">
      <c r="B102" s="164" t="s">
        <v>120</v>
      </c>
      <c r="C102" s="165" t="s">
        <v>309</v>
      </c>
      <c r="D102" s="165" t="s">
        <v>309</v>
      </c>
      <c r="E102" s="165" t="s">
        <v>309</v>
      </c>
      <c r="F102" s="165" t="s">
        <v>309</v>
      </c>
      <c r="G102" s="165" t="s">
        <v>309</v>
      </c>
      <c r="H102" s="165" t="s">
        <v>309</v>
      </c>
      <c r="I102" s="167" t="str">
        <f t="shared" si="54"/>
        <v>-</v>
      </c>
      <c r="J102" s="166" t="str">
        <f t="shared" si="50"/>
        <v>-</v>
      </c>
      <c r="K102" s="181" t="str">
        <f t="shared" si="51"/>
        <v>-</v>
      </c>
      <c r="L102" s="165" t="str">
        <f t="shared" si="52"/>
        <v>-</v>
      </c>
      <c r="M102" s="166" t="str">
        <f t="shared" si="53"/>
        <v>-</v>
      </c>
    </row>
    <row r="103" spans="2:13" x14ac:dyDescent="0.25">
      <c r="B103" s="164" t="s">
        <v>129</v>
      </c>
      <c r="C103" s="165" t="s">
        <v>309</v>
      </c>
      <c r="D103" s="165" t="s">
        <v>309</v>
      </c>
      <c r="E103" s="165" t="s">
        <v>309</v>
      </c>
      <c r="F103" s="165" t="s">
        <v>309</v>
      </c>
      <c r="G103" s="165" t="s">
        <v>309</v>
      </c>
      <c r="H103" s="165" t="s">
        <v>309</v>
      </c>
      <c r="I103" s="167" t="str">
        <f t="shared" si="54"/>
        <v>-</v>
      </c>
      <c r="J103" s="166" t="str">
        <f t="shared" si="50"/>
        <v>-</v>
      </c>
      <c r="K103" s="181" t="str">
        <f t="shared" si="51"/>
        <v>-</v>
      </c>
      <c r="L103" s="165" t="str">
        <f t="shared" si="52"/>
        <v>-</v>
      </c>
      <c r="M103" s="166" t="str">
        <f t="shared" si="53"/>
        <v>-</v>
      </c>
    </row>
    <row r="104" spans="2:13" x14ac:dyDescent="0.25">
      <c r="B104" s="164" t="s">
        <v>132</v>
      </c>
      <c r="C104" s="165" t="s">
        <v>309</v>
      </c>
      <c r="D104" s="165" t="s">
        <v>309</v>
      </c>
      <c r="E104" s="165" t="s">
        <v>309</v>
      </c>
      <c r="F104" s="165" t="s">
        <v>309</v>
      </c>
      <c r="G104" s="165" t="s">
        <v>309</v>
      </c>
      <c r="H104" s="165" t="s">
        <v>309</v>
      </c>
      <c r="I104" s="167" t="str">
        <f t="shared" si="54"/>
        <v>-</v>
      </c>
      <c r="J104" s="166" t="str">
        <f t="shared" si="50"/>
        <v>-</v>
      </c>
      <c r="K104" s="181" t="str">
        <f t="shared" si="51"/>
        <v>-</v>
      </c>
      <c r="L104" s="165" t="str">
        <f t="shared" si="52"/>
        <v>-</v>
      </c>
      <c r="M104" s="166" t="str">
        <f t="shared" si="53"/>
        <v>-</v>
      </c>
    </row>
    <row r="105" spans="2:13" x14ac:dyDescent="0.25">
      <c r="B105" s="170" t="s">
        <v>146</v>
      </c>
      <c r="C105" s="171" t="str">
        <f>IFERROR(C97-SUM(C98:C104),"nd")</f>
        <v>nd</v>
      </c>
      <c r="D105" s="171" t="str">
        <f t="shared" ref="D105:H105" si="55">IFERROR(D97-SUM(D98:D104),"nd")</f>
        <v>nd</v>
      </c>
      <c r="E105" s="171" t="str">
        <f t="shared" si="55"/>
        <v>nd</v>
      </c>
      <c r="F105" s="171" t="str">
        <f t="shared" si="55"/>
        <v>nd</v>
      </c>
      <c r="G105" s="171" t="str">
        <f t="shared" si="55"/>
        <v>nd</v>
      </c>
      <c r="H105" s="171" t="str">
        <f t="shared" si="55"/>
        <v>nd</v>
      </c>
      <c r="I105" s="173" t="str">
        <f t="shared" si="54"/>
        <v>-</v>
      </c>
      <c r="J105" s="172" t="str">
        <f t="shared" si="50"/>
        <v>-</v>
      </c>
      <c r="K105" s="182" t="str">
        <f t="shared" si="51"/>
        <v>-</v>
      </c>
      <c r="L105" s="171" t="str">
        <f t="shared" si="52"/>
        <v>-</v>
      </c>
      <c r="M105" s="172" t="str">
        <f t="shared" si="53"/>
        <v>-</v>
      </c>
    </row>
    <row r="106" spans="2:13" x14ac:dyDescent="0.25">
      <c r="B106" s="155" t="s">
        <v>53</v>
      </c>
      <c r="C106" s="153"/>
      <c r="D106" s="153"/>
      <c r="E106" s="153"/>
      <c r="F106" s="153"/>
      <c r="G106" s="153"/>
      <c r="H106" s="154"/>
      <c r="I106" s="154"/>
      <c r="J106" s="154"/>
      <c r="K106" s="154"/>
      <c r="L106" s="153"/>
      <c r="M106" s="153"/>
    </row>
    <row r="107" spans="2:13" x14ac:dyDescent="0.25">
      <c r="B107" s="156" t="s">
        <v>69</v>
      </c>
      <c r="C107" s="178">
        <f>IFERROR(C108+C111,"nd")</f>
        <v>60807</v>
      </c>
      <c r="D107" s="178">
        <f t="shared" ref="D107:H107" si="56">IFERROR(D108+D111,"nd")</f>
        <v>60307</v>
      </c>
      <c r="E107" s="178">
        <f t="shared" si="56"/>
        <v>13783</v>
      </c>
      <c r="F107" s="178">
        <f t="shared" si="56"/>
        <v>11462</v>
      </c>
      <c r="G107" s="178">
        <f t="shared" si="56"/>
        <v>29079</v>
      </c>
      <c r="H107" s="178">
        <f t="shared" si="56"/>
        <v>31827</v>
      </c>
      <c r="I107" s="179">
        <f>IFERROR(H107/G107-1,"-")</f>
        <v>9.4501186423191941E-2</v>
      </c>
      <c r="J107" s="179">
        <f>IFERROR(H107/D107-1,"-")</f>
        <v>-0.47225031920009286</v>
      </c>
      <c r="K107" s="178">
        <f>IFERROR(H107-G107,"-")</f>
        <v>2748</v>
      </c>
      <c r="L107" s="178">
        <f>IFERROR(H107-D107,"-")</f>
        <v>-28480</v>
      </c>
      <c r="M107" s="179">
        <f>IFERROR(H107/H$9,"-")</f>
        <v>2.8927088322734218E-2</v>
      </c>
    </row>
    <row r="108" spans="2:13" x14ac:dyDescent="0.25">
      <c r="B108" s="159" t="s">
        <v>98</v>
      </c>
      <c r="C108" s="160">
        <v>14526</v>
      </c>
      <c r="D108" s="160">
        <v>13440</v>
      </c>
      <c r="E108" s="160">
        <v>2062</v>
      </c>
      <c r="F108" s="160">
        <v>4739</v>
      </c>
      <c r="G108" s="160">
        <v>7498</v>
      </c>
      <c r="H108" s="160">
        <v>7141</v>
      </c>
      <c r="I108" s="162">
        <f>IFERROR(H108/G108-1,"-")</f>
        <v>-4.7612696719125047E-2</v>
      </c>
      <c r="J108" s="161">
        <f t="shared" ref="J108:J119" si="57">IFERROR(H108/D108-1,"-")</f>
        <v>-0.46867559523809521</v>
      </c>
      <c r="K108" s="180">
        <f t="shared" ref="K108:K119" si="58">IFERROR(H108-G108,"-")</f>
        <v>-357</v>
      </c>
      <c r="L108" s="160">
        <f t="shared" ref="L108:L119" si="59">IFERROR(H108-D108,"-")</f>
        <v>-6299</v>
      </c>
      <c r="M108" s="161">
        <f t="shared" ref="M108:M119" si="60">IFERROR(H108/H$9,"-")</f>
        <v>6.4903490028166352E-3</v>
      </c>
    </row>
    <row r="109" spans="2:13" x14ac:dyDescent="0.25">
      <c r="B109" s="164" t="s">
        <v>104</v>
      </c>
      <c r="C109" s="165">
        <v>10808</v>
      </c>
      <c r="D109" s="165">
        <v>8858</v>
      </c>
      <c r="E109" s="165">
        <v>1454</v>
      </c>
      <c r="F109" s="165">
        <v>3769</v>
      </c>
      <c r="G109" s="165">
        <v>5328</v>
      </c>
      <c r="H109" s="165">
        <v>4960</v>
      </c>
      <c r="I109" s="167">
        <f>IFERROR(H109/G109-1,"-")</f>
        <v>-6.9069069069069067E-2</v>
      </c>
      <c r="J109" s="166">
        <f t="shared" si="57"/>
        <v>-0.44005418830435761</v>
      </c>
      <c r="K109" s="181">
        <f t="shared" si="58"/>
        <v>-368</v>
      </c>
      <c r="L109" s="165">
        <f t="shared" si="59"/>
        <v>-3898</v>
      </c>
      <c r="M109" s="166">
        <f t="shared" si="60"/>
        <v>4.5080704458717981E-3</v>
      </c>
    </row>
    <row r="110" spans="2:13" x14ac:dyDescent="0.25">
      <c r="B110" s="164" t="s">
        <v>101</v>
      </c>
      <c r="C110" s="165">
        <v>3718</v>
      </c>
      <c r="D110" s="165">
        <v>4582</v>
      </c>
      <c r="E110" s="165">
        <v>608</v>
      </c>
      <c r="F110" s="165">
        <v>970</v>
      </c>
      <c r="G110" s="165">
        <v>2170</v>
      </c>
      <c r="H110" s="165">
        <v>2181</v>
      </c>
      <c r="I110" s="167">
        <f>IFERROR(H110/G110-1,"-")</f>
        <v>5.0691244239631228E-3</v>
      </c>
      <c r="J110" s="166">
        <f t="shared" si="57"/>
        <v>-0.52400698384984723</v>
      </c>
      <c r="K110" s="181">
        <f t="shared" si="58"/>
        <v>11</v>
      </c>
      <c r="L110" s="165">
        <f t="shared" si="59"/>
        <v>-2401</v>
      </c>
      <c r="M110" s="166">
        <f t="shared" si="60"/>
        <v>1.9822785569448371E-3</v>
      </c>
    </row>
    <row r="111" spans="2:13" x14ac:dyDescent="0.25">
      <c r="B111" s="159" t="s">
        <v>108</v>
      </c>
      <c r="C111" s="160">
        <v>46281</v>
      </c>
      <c r="D111" s="160">
        <v>46867</v>
      </c>
      <c r="E111" s="160">
        <v>11721</v>
      </c>
      <c r="F111" s="160">
        <v>6723</v>
      </c>
      <c r="G111" s="160">
        <v>21581</v>
      </c>
      <c r="H111" s="160">
        <v>24686</v>
      </c>
      <c r="I111" s="162">
        <f>IFERROR(H111/G111-1,"-")</f>
        <v>0.14387655808349931</v>
      </c>
      <c r="J111" s="161">
        <f t="shared" si="57"/>
        <v>-0.47327543900825741</v>
      </c>
      <c r="K111" s="180">
        <f t="shared" si="58"/>
        <v>3105</v>
      </c>
      <c r="L111" s="160">
        <f t="shared" si="59"/>
        <v>-22181</v>
      </c>
      <c r="M111" s="161">
        <f t="shared" si="60"/>
        <v>2.2436739319917583E-2</v>
      </c>
    </row>
    <row r="112" spans="2:13" x14ac:dyDescent="0.25">
      <c r="B112" s="164" t="s">
        <v>111</v>
      </c>
      <c r="C112" s="165">
        <v>26581</v>
      </c>
      <c r="D112" s="165">
        <v>24802</v>
      </c>
      <c r="E112" s="165">
        <v>6095</v>
      </c>
      <c r="F112" s="165">
        <v>3803</v>
      </c>
      <c r="G112" s="165">
        <v>13078</v>
      </c>
      <c r="H112" s="165">
        <v>14878</v>
      </c>
      <c r="I112" s="167">
        <f t="shared" ref="I112:I119" si="61">IFERROR(H112/G112-1,"-")</f>
        <v>0.13763572411683733</v>
      </c>
      <c r="J112" s="166">
        <f t="shared" si="57"/>
        <v>-0.40012902185307642</v>
      </c>
      <c r="K112" s="181">
        <f t="shared" si="58"/>
        <v>1800</v>
      </c>
      <c r="L112" s="165">
        <f t="shared" si="59"/>
        <v>-9924</v>
      </c>
      <c r="M112" s="166">
        <f t="shared" si="60"/>
        <v>1.3522393567274317E-2</v>
      </c>
    </row>
    <row r="113" spans="2:13" x14ac:dyDescent="0.25">
      <c r="B113" s="164" t="s">
        <v>114</v>
      </c>
      <c r="C113" s="165">
        <v>7077</v>
      </c>
      <c r="D113" s="165">
        <v>5376</v>
      </c>
      <c r="E113" s="165">
        <v>480</v>
      </c>
      <c r="F113" s="165">
        <v>343</v>
      </c>
      <c r="G113" s="165">
        <v>1027</v>
      </c>
      <c r="H113" s="165">
        <v>1286</v>
      </c>
      <c r="I113" s="167">
        <f t="shared" si="61"/>
        <v>0.25219084712755602</v>
      </c>
      <c r="J113" s="166">
        <f t="shared" si="57"/>
        <v>-0.76078869047619047</v>
      </c>
      <c r="K113" s="181">
        <f t="shared" si="58"/>
        <v>259</v>
      </c>
      <c r="L113" s="165">
        <f t="shared" si="59"/>
        <v>-4090</v>
      </c>
      <c r="M113" s="166">
        <f t="shared" si="60"/>
        <v>1.1688263293127283E-3</v>
      </c>
    </row>
    <row r="114" spans="2:13" x14ac:dyDescent="0.25">
      <c r="B114" s="164" t="s">
        <v>117</v>
      </c>
      <c r="C114" s="165">
        <v>1461</v>
      </c>
      <c r="D114" s="165">
        <v>2463</v>
      </c>
      <c r="E114" s="165">
        <v>623</v>
      </c>
      <c r="F114" s="165">
        <v>446</v>
      </c>
      <c r="G114" s="165">
        <v>1192</v>
      </c>
      <c r="H114" s="165">
        <v>1358</v>
      </c>
      <c r="I114" s="167">
        <f t="shared" si="61"/>
        <v>0.13926174496644306</v>
      </c>
      <c r="J114" s="166">
        <f t="shared" si="57"/>
        <v>-0.44863987007714168</v>
      </c>
      <c r="K114" s="181">
        <f t="shared" si="58"/>
        <v>166</v>
      </c>
      <c r="L114" s="165">
        <f t="shared" si="59"/>
        <v>-1105</v>
      </c>
      <c r="M114" s="166">
        <f t="shared" si="60"/>
        <v>1.2342660615915124E-3</v>
      </c>
    </row>
    <row r="115" spans="2:13" x14ac:dyDescent="0.25">
      <c r="B115" s="164" t="s">
        <v>124</v>
      </c>
      <c r="C115" s="165">
        <v>994</v>
      </c>
      <c r="D115" s="165">
        <v>1382</v>
      </c>
      <c r="E115" s="165">
        <v>167</v>
      </c>
      <c r="F115" s="165">
        <v>134</v>
      </c>
      <c r="G115" s="165">
        <v>396</v>
      </c>
      <c r="H115" s="165">
        <v>482</v>
      </c>
      <c r="I115" s="167">
        <f t="shared" si="61"/>
        <v>0.21717171717171713</v>
      </c>
      <c r="J115" s="166">
        <f t="shared" si="57"/>
        <v>-0.65123010130246017</v>
      </c>
      <c r="K115" s="181">
        <f t="shared" si="58"/>
        <v>86</v>
      </c>
      <c r="L115" s="165">
        <f t="shared" si="59"/>
        <v>-900</v>
      </c>
      <c r="M115" s="166">
        <f t="shared" si="60"/>
        <v>4.3808265219963844E-4</v>
      </c>
    </row>
    <row r="116" spans="2:13" x14ac:dyDescent="0.25">
      <c r="B116" s="164" t="s">
        <v>120</v>
      </c>
      <c r="C116" s="165">
        <v>820</v>
      </c>
      <c r="D116" s="165">
        <v>834</v>
      </c>
      <c r="E116" s="165">
        <v>268</v>
      </c>
      <c r="F116" s="165">
        <v>198</v>
      </c>
      <c r="G116" s="165">
        <v>433</v>
      </c>
      <c r="H116" s="165">
        <v>424</v>
      </c>
      <c r="I116" s="167">
        <f t="shared" si="61"/>
        <v>-2.0785219399538146E-2</v>
      </c>
      <c r="J116" s="166">
        <f t="shared" si="57"/>
        <v>-0.49160671462829741</v>
      </c>
      <c r="K116" s="181">
        <f t="shared" si="58"/>
        <v>-9</v>
      </c>
      <c r="L116" s="165">
        <f t="shared" si="59"/>
        <v>-410</v>
      </c>
      <c r="M116" s="166">
        <f t="shared" si="60"/>
        <v>3.8536731230839563E-4</v>
      </c>
    </row>
    <row r="117" spans="2:13" x14ac:dyDescent="0.25">
      <c r="B117" s="164" t="s">
        <v>129</v>
      </c>
      <c r="C117" s="165">
        <v>264</v>
      </c>
      <c r="D117" s="165">
        <v>407</v>
      </c>
      <c r="E117" s="165">
        <v>180</v>
      </c>
      <c r="F117" s="165">
        <v>61</v>
      </c>
      <c r="G117" s="165">
        <v>138</v>
      </c>
      <c r="H117" s="165">
        <v>157</v>
      </c>
      <c r="I117" s="167">
        <f t="shared" si="61"/>
        <v>0.1376811594202898</v>
      </c>
      <c r="J117" s="166">
        <f t="shared" si="57"/>
        <v>-0.61425061425061422</v>
      </c>
      <c r="K117" s="181">
        <f t="shared" si="58"/>
        <v>19</v>
      </c>
      <c r="L117" s="165">
        <f t="shared" si="59"/>
        <v>-250</v>
      </c>
      <c r="M117" s="166">
        <f t="shared" si="60"/>
        <v>1.4269497177457104E-4</v>
      </c>
    </row>
    <row r="118" spans="2:13" x14ac:dyDescent="0.25">
      <c r="B118" s="164" t="s">
        <v>132</v>
      </c>
      <c r="C118" s="165">
        <v>483</v>
      </c>
      <c r="D118" s="165">
        <v>541</v>
      </c>
      <c r="E118" s="165">
        <v>383</v>
      </c>
      <c r="F118" s="165">
        <v>51</v>
      </c>
      <c r="G118" s="165">
        <v>140</v>
      </c>
      <c r="H118" s="165">
        <v>174</v>
      </c>
      <c r="I118" s="167">
        <f t="shared" si="61"/>
        <v>0.24285714285714288</v>
      </c>
      <c r="J118" s="166">
        <f t="shared" si="57"/>
        <v>-0.67837338262476887</v>
      </c>
      <c r="K118" s="181">
        <f t="shared" si="58"/>
        <v>34</v>
      </c>
      <c r="L118" s="165">
        <f t="shared" si="59"/>
        <v>-367</v>
      </c>
      <c r="M118" s="166">
        <f t="shared" si="60"/>
        <v>1.581460196737284E-4</v>
      </c>
    </row>
    <row r="119" spans="2:13" x14ac:dyDescent="0.25">
      <c r="B119" s="170" t="s">
        <v>146</v>
      </c>
      <c r="C119" s="171">
        <f>IFERROR(C111-SUM(C112:C118),"nd")</f>
        <v>8601</v>
      </c>
      <c r="D119" s="171">
        <f t="shared" ref="D119:H119" si="62">IFERROR(D111-SUM(D112:D118),"nd")</f>
        <v>11062</v>
      </c>
      <c r="E119" s="171">
        <f t="shared" si="62"/>
        <v>3525</v>
      </c>
      <c r="F119" s="171">
        <f t="shared" si="62"/>
        <v>1687</v>
      </c>
      <c r="G119" s="171">
        <f t="shared" si="62"/>
        <v>5177</v>
      </c>
      <c r="H119" s="171">
        <f t="shared" si="62"/>
        <v>5927</v>
      </c>
      <c r="I119" s="173">
        <f t="shared" si="61"/>
        <v>0.14487154722812434</v>
      </c>
      <c r="J119" s="172">
        <f t="shared" si="57"/>
        <v>-0.46420177183149525</v>
      </c>
      <c r="K119" s="182">
        <f t="shared" si="58"/>
        <v>750</v>
      </c>
      <c r="L119" s="171">
        <f t="shared" si="59"/>
        <v>-5135</v>
      </c>
      <c r="M119" s="172">
        <f t="shared" si="60"/>
        <v>5.3869624057826908E-3</v>
      </c>
    </row>
    <row r="120" spans="2:13" x14ac:dyDescent="0.25">
      <c r="B120" s="155" t="s">
        <v>54</v>
      </c>
      <c r="C120" s="153"/>
      <c r="D120" s="153"/>
      <c r="E120" s="153"/>
      <c r="F120" s="153"/>
      <c r="G120" s="153"/>
      <c r="H120" s="154"/>
      <c r="I120" s="154"/>
      <c r="J120" s="154"/>
      <c r="K120" s="154"/>
      <c r="L120" s="153"/>
      <c r="M120" s="153"/>
    </row>
    <row r="121" spans="2:13" x14ac:dyDescent="0.25">
      <c r="B121" s="156" t="s">
        <v>69</v>
      </c>
      <c r="C121" s="178" t="str">
        <f>IFERROR(C122+C125,"nd")</f>
        <v>nd</v>
      </c>
      <c r="D121" s="178" t="str">
        <f t="shared" ref="D121:H121" si="63">IFERROR(D122+D125,"nd")</f>
        <v>nd</v>
      </c>
      <c r="E121" s="178" t="str">
        <f t="shared" si="63"/>
        <v>nd</v>
      </c>
      <c r="F121" s="178" t="str">
        <f t="shared" si="63"/>
        <v>nd</v>
      </c>
      <c r="G121" s="178" t="str">
        <f t="shared" si="63"/>
        <v>nd</v>
      </c>
      <c r="H121" s="178" t="str">
        <f t="shared" si="63"/>
        <v>nd</v>
      </c>
      <c r="I121" s="179" t="str">
        <f>IFERROR(H121/G121-1,"-")</f>
        <v>-</v>
      </c>
      <c r="J121" s="179" t="str">
        <f>IFERROR(H121/D121-1,"-")</f>
        <v>-</v>
      </c>
      <c r="K121" s="178" t="str">
        <f>IFERROR(H121-G121,"-")</f>
        <v>-</v>
      </c>
      <c r="L121" s="178" t="str">
        <f>IFERROR(H121-D121,"-")</f>
        <v>-</v>
      </c>
      <c r="M121" s="179" t="str">
        <f>IFERROR(H121/H$9,"-")</f>
        <v>-</v>
      </c>
    </row>
    <row r="122" spans="2:13" x14ac:dyDescent="0.25">
      <c r="B122" s="159" t="s">
        <v>98</v>
      </c>
      <c r="C122" s="160" t="s">
        <v>309</v>
      </c>
      <c r="D122" s="160" t="s">
        <v>309</v>
      </c>
      <c r="E122" s="160" t="s">
        <v>309</v>
      </c>
      <c r="F122" s="160" t="s">
        <v>309</v>
      </c>
      <c r="G122" s="160" t="s">
        <v>309</v>
      </c>
      <c r="H122" s="160" t="s">
        <v>309</v>
      </c>
      <c r="I122" s="162" t="str">
        <f>IFERROR(H122/G122-1,"-")</f>
        <v>-</v>
      </c>
      <c r="J122" s="161" t="str">
        <f t="shared" ref="J122:J133" si="64">IFERROR(H122/D122-1,"-")</f>
        <v>-</v>
      </c>
      <c r="K122" s="180" t="str">
        <f t="shared" ref="K122:K133" si="65">IFERROR(H122-G122,"-")</f>
        <v>-</v>
      </c>
      <c r="L122" s="160" t="str">
        <f t="shared" ref="L122:L133" si="66">IFERROR(H122-D122,"-")</f>
        <v>-</v>
      </c>
      <c r="M122" s="161" t="str">
        <f t="shared" ref="M122:M133" si="67">IFERROR(H122/H$9,"-")</f>
        <v>-</v>
      </c>
    </row>
    <row r="123" spans="2:13" x14ac:dyDescent="0.25">
      <c r="B123" s="164" t="s">
        <v>104</v>
      </c>
      <c r="C123" s="165" t="s">
        <v>309</v>
      </c>
      <c r="D123" s="165" t="s">
        <v>309</v>
      </c>
      <c r="E123" s="165" t="s">
        <v>309</v>
      </c>
      <c r="F123" s="165" t="s">
        <v>309</v>
      </c>
      <c r="G123" s="165" t="s">
        <v>309</v>
      </c>
      <c r="H123" s="165" t="s">
        <v>309</v>
      </c>
      <c r="I123" s="167" t="str">
        <f>IFERROR(H123/G123-1,"-")</f>
        <v>-</v>
      </c>
      <c r="J123" s="166" t="str">
        <f t="shared" si="64"/>
        <v>-</v>
      </c>
      <c r="K123" s="181" t="str">
        <f t="shared" si="65"/>
        <v>-</v>
      </c>
      <c r="L123" s="165" t="str">
        <f t="shared" si="66"/>
        <v>-</v>
      </c>
      <c r="M123" s="166" t="str">
        <f t="shared" si="67"/>
        <v>-</v>
      </c>
    </row>
    <row r="124" spans="2:13" x14ac:dyDescent="0.25">
      <c r="B124" s="164" t="s">
        <v>101</v>
      </c>
      <c r="C124" s="165" t="s">
        <v>309</v>
      </c>
      <c r="D124" s="165" t="s">
        <v>309</v>
      </c>
      <c r="E124" s="165" t="s">
        <v>309</v>
      </c>
      <c r="F124" s="165" t="s">
        <v>309</v>
      </c>
      <c r="G124" s="165" t="s">
        <v>309</v>
      </c>
      <c r="H124" s="165" t="s">
        <v>309</v>
      </c>
      <c r="I124" s="167" t="str">
        <f>IFERROR(H124/G124-1,"-")</f>
        <v>-</v>
      </c>
      <c r="J124" s="166" t="str">
        <f t="shared" si="64"/>
        <v>-</v>
      </c>
      <c r="K124" s="181" t="str">
        <f t="shared" si="65"/>
        <v>-</v>
      </c>
      <c r="L124" s="165" t="str">
        <f t="shared" si="66"/>
        <v>-</v>
      </c>
      <c r="M124" s="166" t="str">
        <f t="shared" si="67"/>
        <v>-</v>
      </c>
    </row>
    <row r="125" spans="2:13" x14ac:dyDescent="0.25">
      <c r="B125" s="159" t="s">
        <v>108</v>
      </c>
      <c r="C125" s="160" t="s">
        <v>309</v>
      </c>
      <c r="D125" s="160" t="s">
        <v>309</v>
      </c>
      <c r="E125" s="160" t="s">
        <v>309</v>
      </c>
      <c r="F125" s="160" t="s">
        <v>309</v>
      </c>
      <c r="G125" s="160" t="s">
        <v>309</v>
      </c>
      <c r="H125" s="160" t="s">
        <v>309</v>
      </c>
      <c r="I125" s="162" t="str">
        <f>IFERROR(H125/G125-1,"-")</f>
        <v>-</v>
      </c>
      <c r="J125" s="161" t="str">
        <f t="shared" si="64"/>
        <v>-</v>
      </c>
      <c r="K125" s="180" t="str">
        <f t="shared" si="65"/>
        <v>-</v>
      </c>
      <c r="L125" s="160" t="str">
        <f t="shared" si="66"/>
        <v>-</v>
      </c>
      <c r="M125" s="161" t="str">
        <f t="shared" si="67"/>
        <v>-</v>
      </c>
    </row>
    <row r="126" spans="2:13" x14ac:dyDescent="0.25">
      <c r="B126" s="164" t="s">
        <v>111</v>
      </c>
      <c r="C126" s="165" t="s">
        <v>309</v>
      </c>
      <c r="D126" s="165" t="s">
        <v>309</v>
      </c>
      <c r="E126" s="165" t="s">
        <v>309</v>
      </c>
      <c r="F126" s="165" t="s">
        <v>309</v>
      </c>
      <c r="G126" s="165" t="s">
        <v>309</v>
      </c>
      <c r="H126" s="165" t="s">
        <v>309</v>
      </c>
      <c r="I126" s="167" t="str">
        <f t="shared" ref="I126:I133" si="68">IFERROR(H126/G126-1,"-")</f>
        <v>-</v>
      </c>
      <c r="J126" s="166" t="str">
        <f t="shared" si="64"/>
        <v>-</v>
      </c>
      <c r="K126" s="181" t="str">
        <f t="shared" si="65"/>
        <v>-</v>
      </c>
      <c r="L126" s="165" t="str">
        <f t="shared" si="66"/>
        <v>-</v>
      </c>
      <c r="M126" s="166" t="str">
        <f t="shared" si="67"/>
        <v>-</v>
      </c>
    </row>
    <row r="127" spans="2:13" x14ac:dyDescent="0.25">
      <c r="B127" s="164" t="s">
        <v>114</v>
      </c>
      <c r="C127" s="165" t="s">
        <v>309</v>
      </c>
      <c r="D127" s="165" t="s">
        <v>309</v>
      </c>
      <c r="E127" s="165" t="s">
        <v>309</v>
      </c>
      <c r="F127" s="165" t="s">
        <v>309</v>
      </c>
      <c r="G127" s="165" t="s">
        <v>309</v>
      </c>
      <c r="H127" s="165" t="s">
        <v>309</v>
      </c>
      <c r="I127" s="167" t="str">
        <f t="shared" si="68"/>
        <v>-</v>
      </c>
      <c r="J127" s="166" t="str">
        <f t="shared" si="64"/>
        <v>-</v>
      </c>
      <c r="K127" s="181" t="str">
        <f t="shared" si="65"/>
        <v>-</v>
      </c>
      <c r="L127" s="165" t="str">
        <f t="shared" si="66"/>
        <v>-</v>
      </c>
      <c r="M127" s="166" t="str">
        <f t="shared" si="67"/>
        <v>-</v>
      </c>
    </row>
    <row r="128" spans="2:13" x14ac:dyDescent="0.25">
      <c r="B128" s="164" t="s">
        <v>117</v>
      </c>
      <c r="C128" s="165" t="s">
        <v>309</v>
      </c>
      <c r="D128" s="165" t="s">
        <v>309</v>
      </c>
      <c r="E128" s="165" t="s">
        <v>309</v>
      </c>
      <c r="F128" s="165" t="s">
        <v>309</v>
      </c>
      <c r="G128" s="165" t="s">
        <v>309</v>
      </c>
      <c r="H128" s="165" t="s">
        <v>309</v>
      </c>
      <c r="I128" s="167" t="str">
        <f t="shared" si="68"/>
        <v>-</v>
      </c>
      <c r="J128" s="166" t="str">
        <f t="shared" si="64"/>
        <v>-</v>
      </c>
      <c r="K128" s="181" t="str">
        <f t="shared" si="65"/>
        <v>-</v>
      </c>
      <c r="L128" s="165" t="str">
        <f t="shared" si="66"/>
        <v>-</v>
      </c>
      <c r="M128" s="166" t="str">
        <f t="shared" si="67"/>
        <v>-</v>
      </c>
    </row>
    <row r="129" spans="2:13" x14ac:dyDescent="0.25">
      <c r="B129" s="164" t="s">
        <v>124</v>
      </c>
      <c r="C129" s="165" t="s">
        <v>309</v>
      </c>
      <c r="D129" s="165" t="s">
        <v>309</v>
      </c>
      <c r="E129" s="165" t="s">
        <v>309</v>
      </c>
      <c r="F129" s="165" t="s">
        <v>309</v>
      </c>
      <c r="G129" s="165" t="s">
        <v>309</v>
      </c>
      <c r="H129" s="165" t="s">
        <v>309</v>
      </c>
      <c r="I129" s="167" t="str">
        <f t="shared" si="68"/>
        <v>-</v>
      </c>
      <c r="J129" s="166" t="str">
        <f t="shared" si="64"/>
        <v>-</v>
      </c>
      <c r="K129" s="181" t="str">
        <f t="shared" si="65"/>
        <v>-</v>
      </c>
      <c r="L129" s="165" t="str">
        <f t="shared" si="66"/>
        <v>-</v>
      </c>
      <c r="M129" s="166" t="str">
        <f t="shared" si="67"/>
        <v>-</v>
      </c>
    </row>
    <row r="130" spans="2:13" x14ac:dyDescent="0.25">
      <c r="B130" s="164" t="s">
        <v>120</v>
      </c>
      <c r="C130" s="165" t="s">
        <v>309</v>
      </c>
      <c r="D130" s="165" t="s">
        <v>309</v>
      </c>
      <c r="E130" s="165" t="s">
        <v>309</v>
      </c>
      <c r="F130" s="165" t="s">
        <v>309</v>
      </c>
      <c r="G130" s="165" t="s">
        <v>309</v>
      </c>
      <c r="H130" s="165" t="s">
        <v>309</v>
      </c>
      <c r="I130" s="167" t="str">
        <f t="shared" si="68"/>
        <v>-</v>
      </c>
      <c r="J130" s="166" t="str">
        <f t="shared" si="64"/>
        <v>-</v>
      </c>
      <c r="K130" s="181" t="str">
        <f t="shared" si="65"/>
        <v>-</v>
      </c>
      <c r="L130" s="165" t="str">
        <f t="shared" si="66"/>
        <v>-</v>
      </c>
      <c r="M130" s="166" t="str">
        <f t="shared" si="67"/>
        <v>-</v>
      </c>
    </row>
    <row r="131" spans="2:13" x14ac:dyDescent="0.25">
      <c r="B131" s="164" t="s">
        <v>129</v>
      </c>
      <c r="C131" s="165" t="s">
        <v>309</v>
      </c>
      <c r="D131" s="165" t="s">
        <v>309</v>
      </c>
      <c r="E131" s="165" t="s">
        <v>309</v>
      </c>
      <c r="F131" s="165" t="s">
        <v>309</v>
      </c>
      <c r="G131" s="165" t="s">
        <v>309</v>
      </c>
      <c r="H131" s="165" t="s">
        <v>309</v>
      </c>
      <c r="I131" s="167" t="str">
        <f t="shared" si="68"/>
        <v>-</v>
      </c>
      <c r="J131" s="166" t="str">
        <f t="shared" si="64"/>
        <v>-</v>
      </c>
      <c r="K131" s="181" t="str">
        <f t="shared" si="65"/>
        <v>-</v>
      </c>
      <c r="L131" s="165" t="str">
        <f t="shared" si="66"/>
        <v>-</v>
      </c>
      <c r="M131" s="166" t="str">
        <f t="shared" si="67"/>
        <v>-</v>
      </c>
    </row>
    <row r="132" spans="2:13" x14ac:dyDescent="0.25">
      <c r="B132" s="164" t="s">
        <v>132</v>
      </c>
      <c r="C132" s="165" t="s">
        <v>309</v>
      </c>
      <c r="D132" s="165" t="s">
        <v>309</v>
      </c>
      <c r="E132" s="165" t="s">
        <v>309</v>
      </c>
      <c r="F132" s="165" t="s">
        <v>309</v>
      </c>
      <c r="G132" s="165" t="s">
        <v>309</v>
      </c>
      <c r="H132" s="165" t="s">
        <v>309</v>
      </c>
      <c r="I132" s="167" t="str">
        <f t="shared" si="68"/>
        <v>-</v>
      </c>
      <c r="J132" s="166" t="str">
        <f t="shared" si="64"/>
        <v>-</v>
      </c>
      <c r="K132" s="181" t="str">
        <f t="shared" si="65"/>
        <v>-</v>
      </c>
      <c r="L132" s="165" t="str">
        <f t="shared" si="66"/>
        <v>-</v>
      </c>
      <c r="M132" s="166" t="str">
        <f t="shared" si="67"/>
        <v>-</v>
      </c>
    </row>
    <row r="133" spans="2:13" x14ac:dyDescent="0.25">
      <c r="B133" s="170" t="s">
        <v>146</v>
      </c>
      <c r="C133" s="171" t="str">
        <f>IFERROR(C125-SUM(C126:C132),"nd")</f>
        <v>nd</v>
      </c>
      <c r="D133" s="171" t="str">
        <f t="shared" ref="D133:H133" si="69">IFERROR(D125-SUM(D126:D132),"nd")</f>
        <v>nd</v>
      </c>
      <c r="E133" s="171" t="str">
        <f t="shared" si="69"/>
        <v>nd</v>
      </c>
      <c r="F133" s="171" t="str">
        <f t="shared" si="69"/>
        <v>nd</v>
      </c>
      <c r="G133" s="171" t="str">
        <f t="shared" si="69"/>
        <v>nd</v>
      </c>
      <c r="H133" s="171" t="str">
        <f t="shared" si="69"/>
        <v>nd</v>
      </c>
      <c r="I133" s="173" t="str">
        <f t="shared" si="68"/>
        <v>-</v>
      </c>
      <c r="J133" s="172" t="str">
        <f t="shared" si="64"/>
        <v>-</v>
      </c>
      <c r="K133" s="182" t="str">
        <f t="shared" si="65"/>
        <v>-</v>
      </c>
      <c r="L133" s="171" t="str">
        <f t="shared" si="66"/>
        <v>-</v>
      </c>
      <c r="M133" s="172" t="str">
        <f t="shared" si="67"/>
        <v>-</v>
      </c>
    </row>
    <row r="134" spans="2:13" x14ac:dyDescent="0.25">
      <c r="B134" s="155" t="s">
        <v>55</v>
      </c>
      <c r="C134" s="153"/>
      <c r="D134" s="153"/>
      <c r="E134" s="153"/>
      <c r="F134" s="153"/>
      <c r="G134" s="153"/>
      <c r="H134" s="154"/>
      <c r="I134" s="154"/>
      <c r="J134" s="154"/>
      <c r="K134" s="154"/>
      <c r="L134" s="153"/>
      <c r="M134" s="153"/>
    </row>
    <row r="135" spans="2:13" x14ac:dyDescent="0.25">
      <c r="B135" s="156" t="s">
        <v>69</v>
      </c>
      <c r="C135" s="178">
        <f>IFERROR(C136+C139,"nd")</f>
        <v>97603</v>
      </c>
      <c r="D135" s="178">
        <f t="shared" ref="D135:H135" si="70">IFERROR(D136+D139,"nd")</f>
        <v>70627</v>
      </c>
      <c r="E135" s="178">
        <f t="shared" si="70"/>
        <v>18151</v>
      </c>
      <c r="F135" s="178">
        <f t="shared" si="70"/>
        <v>23756</v>
      </c>
      <c r="G135" s="178">
        <f t="shared" si="70"/>
        <v>45819</v>
      </c>
      <c r="H135" s="178">
        <f t="shared" si="70"/>
        <v>49548</v>
      </c>
      <c r="I135" s="179">
        <f>IFERROR(H135/G135-1,"-")</f>
        <v>8.1385451450271651E-2</v>
      </c>
      <c r="J135" s="179">
        <f>IFERROR(H135/D135-1,"-")</f>
        <v>-0.2984552649836465</v>
      </c>
      <c r="K135" s="178">
        <f>IFERROR(H135-G135,"-")</f>
        <v>3729</v>
      </c>
      <c r="L135" s="178">
        <f>IFERROR(H135-D135,"-")</f>
        <v>-21079</v>
      </c>
      <c r="M135" s="179">
        <f>IFERROR(H135/H$9,"-")</f>
        <v>4.5033442429849968E-2</v>
      </c>
    </row>
    <row r="136" spans="2:13" x14ac:dyDescent="0.25">
      <c r="B136" s="159" t="s">
        <v>98</v>
      </c>
      <c r="C136" s="160">
        <v>19162</v>
      </c>
      <c r="D136" s="160">
        <v>10404</v>
      </c>
      <c r="E136" s="160">
        <v>3572</v>
      </c>
      <c r="F136" s="160">
        <v>7446</v>
      </c>
      <c r="G136" s="160">
        <v>7732</v>
      </c>
      <c r="H136" s="160">
        <v>8855</v>
      </c>
      <c r="I136" s="162">
        <f>IFERROR(H136/G136-1,"-")</f>
        <v>0.14524055871702024</v>
      </c>
      <c r="J136" s="161">
        <f t="shared" ref="J136:J147" si="71">IFERROR(H136/D136-1,"-")</f>
        <v>-0.14888504421376392</v>
      </c>
      <c r="K136" s="180">
        <f t="shared" ref="K136:K147" si="72">IFERROR(H136-G136,"-")</f>
        <v>1123</v>
      </c>
      <c r="L136" s="160">
        <f t="shared" ref="L136:L147" si="73">IFERROR(H136-D136,"-")</f>
        <v>-1549</v>
      </c>
      <c r="M136" s="161">
        <f t="shared" ref="M136:M147" si="74">IFERROR(H136/H$9,"-")</f>
        <v>8.0481781851199138E-3</v>
      </c>
    </row>
    <row r="137" spans="2:13" x14ac:dyDescent="0.25">
      <c r="B137" s="164" t="s">
        <v>104</v>
      </c>
      <c r="C137" s="165">
        <v>15879</v>
      </c>
      <c r="D137" s="165">
        <v>7713</v>
      </c>
      <c r="E137" s="165">
        <v>2986</v>
      </c>
      <c r="F137" s="165">
        <v>4671</v>
      </c>
      <c r="G137" s="165">
        <v>5264</v>
      </c>
      <c r="H137" s="165">
        <v>6100</v>
      </c>
      <c r="I137" s="167">
        <f>IFERROR(H137/G137-1,"-")</f>
        <v>0.15881458966565343</v>
      </c>
      <c r="J137" s="166">
        <f t="shared" si="71"/>
        <v>-0.20912744716712039</v>
      </c>
      <c r="K137" s="181">
        <f t="shared" si="72"/>
        <v>836</v>
      </c>
      <c r="L137" s="165">
        <f t="shared" si="73"/>
        <v>-1613</v>
      </c>
      <c r="M137" s="166">
        <f t="shared" si="74"/>
        <v>5.5441995402858808E-3</v>
      </c>
    </row>
    <row r="138" spans="2:13" x14ac:dyDescent="0.25">
      <c r="B138" s="164" t="s">
        <v>101</v>
      </c>
      <c r="C138" s="165">
        <v>3283</v>
      </c>
      <c r="D138" s="165">
        <v>2691</v>
      </c>
      <c r="E138" s="165">
        <v>586</v>
      </c>
      <c r="F138" s="165">
        <v>2775</v>
      </c>
      <c r="G138" s="165">
        <v>2468</v>
      </c>
      <c r="H138" s="165">
        <v>2755</v>
      </c>
      <c r="I138" s="167">
        <f>IFERROR(H138/G138-1,"-")</f>
        <v>0.11628849270664499</v>
      </c>
      <c r="J138" s="166">
        <f t="shared" si="71"/>
        <v>2.378298030471937E-2</v>
      </c>
      <c r="K138" s="181">
        <f t="shared" si="72"/>
        <v>287</v>
      </c>
      <c r="L138" s="165">
        <f t="shared" si="73"/>
        <v>64</v>
      </c>
      <c r="M138" s="166">
        <f t="shared" si="74"/>
        <v>2.503978644834033E-3</v>
      </c>
    </row>
    <row r="139" spans="2:13" x14ac:dyDescent="0.25">
      <c r="B139" s="159" t="s">
        <v>108</v>
      </c>
      <c r="C139" s="160">
        <v>78441</v>
      </c>
      <c r="D139" s="160">
        <v>60223</v>
      </c>
      <c r="E139" s="160">
        <v>14579</v>
      </c>
      <c r="F139" s="160">
        <v>16310</v>
      </c>
      <c r="G139" s="160">
        <v>38087</v>
      </c>
      <c r="H139" s="160">
        <v>40693</v>
      </c>
      <c r="I139" s="162">
        <f>IFERROR(H139/G139-1,"-")</f>
        <v>6.8422296321579479E-2</v>
      </c>
      <c r="J139" s="161">
        <f t="shared" si="71"/>
        <v>-0.32429470468093591</v>
      </c>
      <c r="K139" s="180">
        <f t="shared" si="72"/>
        <v>2606</v>
      </c>
      <c r="L139" s="160">
        <f t="shared" si="73"/>
        <v>-19530</v>
      </c>
      <c r="M139" s="161">
        <f t="shared" si="74"/>
        <v>3.6985264244730059E-2</v>
      </c>
    </row>
    <row r="140" spans="2:13" x14ac:dyDescent="0.25">
      <c r="B140" s="164" t="s">
        <v>111</v>
      </c>
      <c r="C140" s="165">
        <v>43485</v>
      </c>
      <c r="D140" s="165">
        <v>30276</v>
      </c>
      <c r="E140" s="165">
        <v>7085</v>
      </c>
      <c r="F140" s="165">
        <v>4265</v>
      </c>
      <c r="G140" s="165">
        <v>14417</v>
      </c>
      <c r="H140" s="165">
        <v>16232</v>
      </c>
      <c r="I140" s="167">
        <f t="shared" ref="I140:I147" si="75">IFERROR(H140/G140-1,"-")</f>
        <v>0.12589304293542347</v>
      </c>
      <c r="J140" s="166">
        <f t="shared" si="71"/>
        <v>-0.46386576826529269</v>
      </c>
      <c r="K140" s="181">
        <f t="shared" si="72"/>
        <v>1815</v>
      </c>
      <c r="L140" s="165">
        <f t="shared" si="73"/>
        <v>-14044</v>
      </c>
      <c r="M140" s="166">
        <f t="shared" si="74"/>
        <v>1.4753024088183676E-2</v>
      </c>
    </row>
    <row r="141" spans="2:13" x14ac:dyDescent="0.25">
      <c r="B141" s="164" t="s">
        <v>114</v>
      </c>
      <c r="C141" s="165">
        <v>3364</v>
      </c>
      <c r="D141" s="165">
        <v>2595</v>
      </c>
      <c r="E141" s="165">
        <v>795</v>
      </c>
      <c r="F141" s="165">
        <v>1596</v>
      </c>
      <c r="G141" s="165">
        <v>3069</v>
      </c>
      <c r="H141" s="165">
        <v>2724</v>
      </c>
      <c r="I141" s="167">
        <f t="shared" si="75"/>
        <v>-0.11241446725317694</v>
      </c>
      <c r="J141" s="166">
        <f t="shared" si="71"/>
        <v>4.9710982658959457E-2</v>
      </c>
      <c r="K141" s="181">
        <f t="shared" si="72"/>
        <v>-345</v>
      </c>
      <c r="L141" s="165">
        <f t="shared" si="73"/>
        <v>129</v>
      </c>
      <c r="M141" s="166">
        <f t="shared" si="74"/>
        <v>2.4758032045473343E-3</v>
      </c>
    </row>
    <row r="142" spans="2:13" x14ac:dyDescent="0.25">
      <c r="B142" s="164" t="s">
        <v>117</v>
      </c>
      <c r="C142" s="165">
        <v>7433</v>
      </c>
      <c r="D142" s="165">
        <v>3482</v>
      </c>
      <c r="E142" s="165">
        <v>692</v>
      </c>
      <c r="F142" s="165">
        <v>2208</v>
      </c>
      <c r="G142" s="165">
        <v>3969</v>
      </c>
      <c r="H142" s="165">
        <v>4070</v>
      </c>
      <c r="I142" s="167">
        <f t="shared" si="75"/>
        <v>2.5447215923406485E-2</v>
      </c>
      <c r="J142" s="166">
        <f t="shared" si="71"/>
        <v>0.16886846639862152</v>
      </c>
      <c r="K142" s="181">
        <f t="shared" si="72"/>
        <v>101</v>
      </c>
      <c r="L142" s="165">
        <f t="shared" si="73"/>
        <v>588</v>
      </c>
      <c r="M142" s="166">
        <f t="shared" si="74"/>
        <v>3.6991626440923829E-3</v>
      </c>
    </row>
    <row r="143" spans="2:13" x14ac:dyDescent="0.25">
      <c r="B143" s="164" t="s">
        <v>124</v>
      </c>
      <c r="C143" s="165">
        <v>1557</v>
      </c>
      <c r="D143" s="165">
        <v>1475</v>
      </c>
      <c r="E143" s="165">
        <v>427</v>
      </c>
      <c r="F143" s="165">
        <v>607</v>
      </c>
      <c r="G143" s="165">
        <v>1699</v>
      </c>
      <c r="H143" s="165">
        <v>1571</v>
      </c>
      <c r="I143" s="167">
        <f t="shared" si="75"/>
        <v>-7.5338434373160679E-2</v>
      </c>
      <c r="J143" s="166">
        <f t="shared" si="71"/>
        <v>6.5084745762711949E-2</v>
      </c>
      <c r="K143" s="181">
        <f t="shared" si="72"/>
        <v>-128</v>
      </c>
      <c r="L143" s="165">
        <f t="shared" si="73"/>
        <v>96</v>
      </c>
      <c r="M143" s="166">
        <f t="shared" si="74"/>
        <v>1.427858602916249E-3</v>
      </c>
    </row>
    <row r="144" spans="2:13" x14ac:dyDescent="0.25">
      <c r="B144" s="164" t="s">
        <v>120</v>
      </c>
      <c r="C144" s="165">
        <v>768</v>
      </c>
      <c r="D144" s="165">
        <v>706</v>
      </c>
      <c r="E144" s="165">
        <v>242</v>
      </c>
      <c r="F144" s="165">
        <v>524</v>
      </c>
      <c r="G144" s="165">
        <v>881</v>
      </c>
      <c r="H144" s="165">
        <v>790</v>
      </c>
      <c r="I144" s="167">
        <f t="shared" si="75"/>
        <v>-0.10329171396140746</v>
      </c>
      <c r="J144" s="166">
        <f t="shared" si="71"/>
        <v>0.11898016997167149</v>
      </c>
      <c r="K144" s="181">
        <f t="shared" si="72"/>
        <v>-91</v>
      </c>
      <c r="L144" s="165">
        <f t="shared" si="73"/>
        <v>84</v>
      </c>
      <c r="M144" s="166">
        <f t="shared" si="74"/>
        <v>7.1801928472554845E-4</v>
      </c>
    </row>
    <row r="145" spans="2:13" x14ac:dyDescent="0.25">
      <c r="B145" s="164" t="s">
        <v>129</v>
      </c>
      <c r="C145" s="165">
        <v>875</v>
      </c>
      <c r="D145" s="165">
        <v>892</v>
      </c>
      <c r="E145" s="165">
        <v>382</v>
      </c>
      <c r="F145" s="165">
        <v>225</v>
      </c>
      <c r="G145" s="165">
        <v>419</v>
      </c>
      <c r="H145" s="165">
        <v>446</v>
      </c>
      <c r="I145" s="167">
        <f t="shared" si="75"/>
        <v>6.4439140811455742E-2</v>
      </c>
      <c r="J145" s="166">
        <f t="shared" si="71"/>
        <v>-0.5</v>
      </c>
      <c r="K145" s="181">
        <f t="shared" si="72"/>
        <v>27</v>
      </c>
      <c r="L145" s="165">
        <f t="shared" si="73"/>
        <v>-446</v>
      </c>
      <c r="M145" s="166">
        <f t="shared" si="74"/>
        <v>4.0536278606024634E-4</v>
      </c>
    </row>
    <row r="146" spans="2:13" x14ac:dyDescent="0.25">
      <c r="B146" s="164" t="s">
        <v>132</v>
      </c>
      <c r="C146" s="165">
        <v>3522</v>
      </c>
      <c r="D146" s="165">
        <v>1883</v>
      </c>
      <c r="E146" s="165">
        <v>666</v>
      </c>
      <c r="F146" s="165">
        <v>157</v>
      </c>
      <c r="G146" s="165">
        <v>393</v>
      </c>
      <c r="H146" s="165">
        <v>580</v>
      </c>
      <c r="I146" s="167">
        <f t="shared" si="75"/>
        <v>0.47582697201017821</v>
      </c>
      <c r="J146" s="166">
        <f t="shared" si="71"/>
        <v>-0.69198088157195969</v>
      </c>
      <c r="K146" s="181">
        <f t="shared" si="72"/>
        <v>187</v>
      </c>
      <c r="L146" s="165">
        <f t="shared" si="73"/>
        <v>-1303</v>
      </c>
      <c r="M146" s="166">
        <f t="shared" si="74"/>
        <v>5.2715339891242798E-4</v>
      </c>
    </row>
    <row r="147" spans="2:13" x14ac:dyDescent="0.25">
      <c r="B147" s="170" t="s">
        <v>146</v>
      </c>
      <c r="C147" s="171">
        <f>IFERROR(C139-SUM(C140:C146),"nd")</f>
        <v>17437</v>
      </c>
      <c r="D147" s="171">
        <f t="shared" ref="D147:H147" si="76">IFERROR(D139-SUM(D140:D146),"nd")</f>
        <v>18914</v>
      </c>
      <c r="E147" s="171">
        <f t="shared" si="76"/>
        <v>4290</v>
      </c>
      <c r="F147" s="171">
        <f t="shared" si="76"/>
        <v>6728</v>
      </c>
      <c r="G147" s="171">
        <f t="shared" si="76"/>
        <v>13240</v>
      </c>
      <c r="H147" s="171">
        <f t="shared" si="76"/>
        <v>14280</v>
      </c>
      <c r="I147" s="173">
        <f t="shared" si="75"/>
        <v>7.8549848942598199E-2</v>
      </c>
      <c r="J147" s="172">
        <f t="shared" si="71"/>
        <v>-0.24500370096225021</v>
      </c>
      <c r="K147" s="182">
        <f t="shared" si="72"/>
        <v>1040</v>
      </c>
      <c r="L147" s="171">
        <f t="shared" si="73"/>
        <v>-4634</v>
      </c>
      <c r="M147" s="172">
        <f t="shared" si="74"/>
        <v>1.2978880235292194E-2</v>
      </c>
    </row>
    <row r="148" spans="2:13" x14ac:dyDescent="0.25">
      <c r="B148" s="155" t="s">
        <v>56</v>
      </c>
      <c r="C148" s="153"/>
      <c r="D148" s="153"/>
      <c r="E148" s="153"/>
      <c r="F148" s="153"/>
      <c r="G148" s="153"/>
      <c r="H148" s="154"/>
      <c r="I148" s="154"/>
      <c r="J148" s="154"/>
      <c r="K148" s="154"/>
      <c r="L148" s="153"/>
      <c r="M148" s="153"/>
    </row>
    <row r="149" spans="2:13" x14ac:dyDescent="0.25">
      <c r="B149" s="156" t="s">
        <v>69</v>
      </c>
      <c r="C149" s="178">
        <f>IFERROR(C150+C153,"nd")</f>
        <v>7358</v>
      </c>
      <c r="D149" s="178">
        <f t="shared" ref="D149:H149" si="77">IFERROR(D150+D153,"nd")</f>
        <v>6255</v>
      </c>
      <c r="E149" s="178">
        <f t="shared" si="77"/>
        <v>2333</v>
      </c>
      <c r="F149" s="178">
        <f t="shared" si="77"/>
        <v>9455</v>
      </c>
      <c r="G149" s="178">
        <f t="shared" si="77"/>
        <v>12976</v>
      </c>
      <c r="H149" s="178">
        <f t="shared" si="77"/>
        <v>18335</v>
      </c>
      <c r="I149" s="179">
        <f>IFERROR(H149/G149-1,"-")</f>
        <v>0.4129932182490752</v>
      </c>
      <c r="J149" s="179">
        <f>IFERROR(H149/D149-1,"-")</f>
        <v>1.9312549960031973</v>
      </c>
      <c r="K149" s="178">
        <f>IFERROR(H149-G149,"-")</f>
        <v>5359</v>
      </c>
      <c r="L149" s="178">
        <f>IFERROR(H149-D149,"-")</f>
        <v>12080</v>
      </c>
      <c r="M149" s="179">
        <f>IFERROR(H149/H$9,"-")</f>
        <v>1.6664409601826496E-2</v>
      </c>
    </row>
    <row r="150" spans="2:13" x14ac:dyDescent="0.25">
      <c r="B150" s="159" t="s">
        <v>98</v>
      </c>
      <c r="C150" s="160">
        <v>1662</v>
      </c>
      <c r="D150" s="160">
        <v>1310</v>
      </c>
      <c r="E150" s="160">
        <v>453</v>
      </c>
      <c r="F150" s="160">
        <v>762</v>
      </c>
      <c r="G150" s="160">
        <v>2558</v>
      </c>
      <c r="H150" s="160">
        <v>4547</v>
      </c>
      <c r="I150" s="162">
        <f>IFERROR(H150/G150-1,"-")</f>
        <v>0.77756059421422985</v>
      </c>
      <c r="J150" s="161">
        <f t="shared" ref="J150:J161" si="78">IFERROR(H150/D150-1,"-")</f>
        <v>2.4709923664122138</v>
      </c>
      <c r="K150" s="180">
        <f t="shared" ref="K150:K161" si="79">IFERROR(H150-G150,"-")</f>
        <v>1989</v>
      </c>
      <c r="L150" s="160">
        <f t="shared" ref="L150:L161" si="80">IFERROR(H150-D150,"-")</f>
        <v>3237</v>
      </c>
      <c r="M150" s="161">
        <f t="shared" ref="M150:M161" si="81">IFERROR(H150/H$9,"-")</f>
        <v>4.1327008704393278E-3</v>
      </c>
    </row>
    <row r="151" spans="2:13" x14ac:dyDescent="0.25">
      <c r="B151" s="164" t="s">
        <v>104</v>
      </c>
      <c r="C151" s="165">
        <v>1117</v>
      </c>
      <c r="D151" s="165">
        <v>887</v>
      </c>
      <c r="E151" s="165">
        <v>308</v>
      </c>
      <c r="F151" s="165">
        <v>426</v>
      </c>
      <c r="G151" s="165">
        <v>797</v>
      </c>
      <c r="H151" s="165">
        <v>2217</v>
      </c>
      <c r="I151" s="167">
        <f>IFERROR(H151/G151-1,"-")</f>
        <v>1.78168130489335</v>
      </c>
      <c r="J151" s="166">
        <f t="shared" si="78"/>
        <v>1.499436302142052</v>
      </c>
      <c r="K151" s="181">
        <f t="shared" si="79"/>
        <v>1420</v>
      </c>
      <c r="L151" s="165">
        <f t="shared" si="80"/>
        <v>1330</v>
      </c>
      <c r="M151" s="166">
        <f t="shared" si="81"/>
        <v>2.0149984230842292E-3</v>
      </c>
    </row>
    <row r="152" spans="2:13" x14ac:dyDescent="0.25">
      <c r="B152" s="164" t="s">
        <v>101</v>
      </c>
      <c r="C152" s="165">
        <v>545</v>
      </c>
      <c r="D152" s="165">
        <v>423</v>
      </c>
      <c r="E152" s="165">
        <v>145</v>
      </c>
      <c r="F152" s="165">
        <v>336</v>
      </c>
      <c r="G152" s="165">
        <v>1761</v>
      </c>
      <c r="H152" s="165">
        <v>2330</v>
      </c>
      <c r="I152" s="167">
        <f>IFERROR(H152/G152-1,"-")</f>
        <v>0.32311186825667226</v>
      </c>
      <c r="J152" s="166">
        <f t="shared" si="78"/>
        <v>4.5082742316784872</v>
      </c>
      <c r="K152" s="181">
        <f t="shared" si="79"/>
        <v>569</v>
      </c>
      <c r="L152" s="165">
        <f t="shared" si="80"/>
        <v>1907</v>
      </c>
      <c r="M152" s="166">
        <f t="shared" si="81"/>
        <v>2.1177024473550987E-3</v>
      </c>
    </row>
    <row r="153" spans="2:13" x14ac:dyDescent="0.25">
      <c r="B153" s="159" t="s">
        <v>108</v>
      </c>
      <c r="C153" s="160">
        <v>5696</v>
      </c>
      <c r="D153" s="160">
        <v>4945</v>
      </c>
      <c r="E153" s="160">
        <v>1880</v>
      </c>
      <c r="F153" s="160">
        <v>8693</v>
      </c>
      <c r="G153" s="160">
        <v>10418</v>
      </c>
      <c r="H153" s="160">
        <v>13788</v>
      </c>
      <c r="I153" s="162">
        <f>IFERROR(H153/G153-1,"-")</f>
        <v>0.32347859473987328</v>
      </c>
      <c r="J153" s="161">
        <f t="shared" si="78"/>
        <v>1.7882709807886754</v>
      </c>
      <c r="K153" s="180">
        <f t="shared" si="79"/>
        <v>3370</v>
      </c>
      <c r="L153" s="160">
        <f t="shared" si="80"/>
        <v>8843</v>
      </c>
      <c r="M153" s="161">
        <f t="shared" si="81"/>
        <v>1.2531708731387169E-2</v>
      </c>
    </row>
    <row r="154" spans="2:13" x14ac:dyDescent="0.25">
      <c r="B154" s="164" t="s">
        <v>111</v>
      </c>
      <c r="C154" s="165">
        <v>541</v>
      </c>
      <c r="D154" s="165">
        <v>452</v>
      </c>
      <c r="E154" s="165">
        <v>328</v>
      </c>
      <c r="F154" s="165">
        <v>4726</v>
      </c>
      <c r="G154" s="165">
        <v>3339</v>
      </c>
      <c r="H154" s="165">
        <v>2602</v>
      </c>
      <c r="I154" s="167">
        <f t="shared" ref="I154:I161" si="82">IFERROR(H154/G154-1,"-")</f>
        <v>-0.22072476789457918</v>
      </c>
      <c r="J154" s="166">
        <f t="shared" si="78"/>
        <v>4.7566371681415927</v>
      </c>
      <c r="K154" s="181">
        <f t="shared" si="79"/>
        <v>-737</v>
      </c>
      <c r="L154" s="165">
        <f t="shared" si="80"/>
        <v>2150</v>
      </c>
      <c r="M154" s="166">
        <f t="shared" si="81"/>
        <v>2.3649192137416165E-3</v>
      </c>
    </row>
    <row r="155" spans="2:13" x14ac:dyDescent="0.25">
      <c r="B155" s="164" t="s">
        <v>114</v>
      </c>
      <c r="C155" s="165">
        <v>3178</v>
      </c>
      <c r="D155" s="165">
        <v>2498</v>
      </c>
      <c r="E155" s="165">
        <v>509</v>
      </c>
      <c r="F155" s="165">
        <v>660</v>
      </c>
      <c r="G155" s="165">
        <v>2188</v>
      </c>
      <c r="H155" s="165">
        <v>3267</v>
      </c>
      <c r="I155" s="167">
        <f t="shared" si="82"/>
        <v>0.49314442413162696</v>
      </c>
      <c r="J155" s="166">
        <f t="shared" si="78"/>
        <v>0.30784627702161727</v>
      </c>
      <c r="K155" s="181">
        <f t="shared" si="79"/>
        <v>1079</v>
      </c>
      <c r="L155" s="165">
        <f t="shared" si="80"/>
        <v>769</v>
      </c>
      <c r="M155" s="166">
        <f t="shared" si="81"/>
        <v>2.9693278521498315E-3</v>
      </c>
    </row>
    <row r="156" spans="2:13" x14ac:dyDescent="0.25">
      <c r="B156" s="164" t="s">
        <v>117</v>
      </c>
      <c r="C156" s="165">
        <v>201</v>
      </c>
      <c r="D156" s="165">
        <v>266</v>
      </c>
      <c r="E156" s="165">
        <v>77</v>
      </c>
      <c r="F156" s="165">
        <v>129</v>
      </c>
      <c r="G156" s="165">
        <v>550</v>
      </c>
      <c r="H156" s="165">
        <v>1361</v>
      </c>
      <c r="I156" s="167">
        <f t="shared" si="82"/>
        <v>1.4745454545454546</v>
      </c>
      <c r="J156" s="166">
        <f t="shared" si="78"/>
        <v>4.1165413533834583</v>
      </c>
      <c r="K156" s="181">
        <f t="shared" si="79"/>
        <v>811</v>
      </c>
      <c r="L156" s="165">
        <f t="shared" si="80"/>
        <v>1095</v>
      </c>
      <c r="M156" s="166">
        <f t="shared" si="81"/>
        <v>1.2369927171031285E-3</v>
      </c>
    </row>
    <row r="157" spans="2:13" x14ac:dyDescent="0.25">
      <c r="B157" s="164" t="s">
        <v>124</v>
      </c>
      <c r="C157" s="165">
        <v>214</v>
      </c>
      <c r="D157" s="165">
        <v>186</v>
      </c>
      <c r="E157" s="165">
        <v>31</v>
      </c>
      <c r="F157" s="165">
        <v>2132</v>
      </c>
      <c r="G157" s="165">
        <v>1001</v>
      </c>
      <c r="H157" s="165">
        <v>998</v>
      </c>
      <c r="I157" s="167">
        <f t="shared" si="82"/>
        <v>-2.9970029970030065E-3</v>
      </c>
      <c r="J157" s="166">
        <f t="shared" si="78"/>
        <v>4.365591397849462</v>
      </c>
      <c r="K157" s="181">
        <f t="shared" si="79"/>
        <v>-3</v>
      </c>
      <c r="L157" s="165">
        <f t="shared" si="80"/>
        <v>812</v>
      </c>
      <c r="M157" s="166">
        <f t="shared" si="81"/>
        <v>9.0706740019759165E-4</v>
      </c>
    </row>
    <row r="158" spans="2:13" x14ac:dyDescent="0.25">
      <c r="B158" s="164" t="s">
        <v>120</v>
      </c>
      <c r="C158" s="165">
        <v>51</v>
      </c>
      <c r="D158" s="165">
        <v>35</v>
      </c>
      <c r="E158" s="165">
        <v>68</v>
      </c>
      <c r="F158" s="165">
        <v>33</v>
      </c>
      <c r="G158" s="165">
        <v>411</v>
      </c>
      <c r="H158" s="165">
        <v>615</v>
      </c>
      <c r="I158" s="167">
        <f t="shared" si="82"/>
        <v>0.49635036496350371</v>
      </c>
      <c r="J158" s="166">
        <f t="shared" si="78"/>
        <v>16.571428571428573</v>
      </c>
      <c r="K158" s="181">
        <f t="shared" si="79"/>
        <v>204</v>
      </c>
      <c r="L158" s="165">
        <f t="shared" si="80"/>
        <v>580</v>
      </c>
      <c r="M158" s="166">
        <f t="shared" si="81"/>
        <v>5.5896437988128139E-4</v>
      </c>
    </row>
    <row r="159" spans="2:13" x14ac:dyDescent="0.25">
      <c r="B159" s="164" t="s">
        <v>129</v>
      </c>
      <c r="C159" s="165">
        <v>71</v>
      </c>
      <c r="D159" s="165">
        <v>84</v>
      </c>
      <c r="E159" s="165">
        <v>154</v>
      </c>
      <c r="F159" s="165">
        <v>184</v>
      </c>
      <c r="G159" s="165">
        <v>215</v>
      </c>
      <c r="H159" s="165">
        <v>285</v>
      </c>
      <c r="I159" s="167">
        <f t="shared" si="82"/>
        <v>0.32558139534883712</v>
      </c>
      <c r="J159" s="166">
        <f t="shared" si="78"/>
        <v>2.3928571428571428</v>
      </c>
      <c r="K159" s="181">
        <f t="shared" si="79"/>
        <v>70</v>
      </c>
      <c r="L159" s="165">
        <f t="shared" si="80"/>
        <v>201</v>
      </c>
      <c r="M159" s="166">
        <f t="shared" si="81"/>
        <v>2.5903227360352067E-4</v>
      </c>
    </row>
    <row r="160" spans="2:13" x14ac:dyDescent="0.25">
      <c r="B160" s="164" t="s">
        <v>132</v>
      </c>
      <c r="C160" s="165">
        <v>62</v>
      </c>
      <c r="D160" s="165">
        <v>101</v>
      </c>
      <c r="E160" s="165">
        <v>161</v>
      </c>
      <c r="F160" s="165">
        <v>217</v>
      </c>
      <c r="G160" s="165">
        <v>170</v>
      </c>
      <c r="H160" s="165">
        <v>198</v>
      </c>
      <c r="I160" s="167">
        <f t="shared" si="82"/>
        <v>0.16470588235294126</v>
      </c>
      <c r="J160" s="166">
        <f t="shared" si="78"/>
        <v>0.96039603960396036</v>
      </c>
      <c r="K160" s="181">
        <f t="shared" si="79"/>
        <v>28</v>
      </c>
      <c r="L160" s="165">
        <f t="shared" si="80"/>
        <v>97</v>
      </c>
      <c r="M160" s="166">
        <f t="shared" si="81"/>
        <v>1.7995926376665645E-4</v>
      </c>
    </row>
    <row r="161" spans="2:13" x14ac:dyDescent="0.25">
      <c r="B161" s="170" t="s">
        <v>146</v>
      </c>
      <c r="C161" s="171">
        <f>IFERROR(C153-SUM(C154:C160),"nd")</f>
        <v>1378</v>
      </c>
      <c r="D161" s="171">
        <f t="shared" ref="D161:H161" si="83">IFERROR(D153-SUM(D154:D160),"nd")</f>
        <v>1323</v>
      </c>
      <c r="E161" s="171">
        <f t="shared" si="83"/>
        <v>552</v>
      </c>
      <c r="F161" s="171">
        <f t="shared" si="83"/>
        <v>612</v>
      </c>
      <c r="G161" s="171">
        <f t="shared" si="83"/>
        <v>2544</v>
      </c>
      <c r="H161" s="171">
        <f t="shared" si="83"/>
        <v>4462</v>
      </c>
      <c r="I161" s="173">
        <f t="shared" si="82"/>
        <v>0.75393081761006298</v>
      </c>
      <c r="J161" s="172">
        <f t="shared" si="78"/>
        <v>2.3726379440665153</v>
      </c>
      <c r="K161" s="182">
        <f t="shared" si="79"/>
        <v>1918</v>
      </c>
      <c r="L161" s="171">
        <f t="shared" si="80"/>
        <v>3139</v>
      </c>
      <c r="M161" s="172">
        <f t="shared" si="81"/>
        <v>4.0554456309435409E-3</v>
      </c>
    </row>
    <row r="162" spans="2:13" x14ac:dyDescent="0.25">
      <c r="C162" s="80"/>
      <c r="D162" s="80"/>
      <c r="E162" s="80"/>
      <c r="F162" s="80"/>
      <c r="G162" s="80"/>
      <c r="H162" s="80"/>
      <c r="I162" s="80"/>
    </row>
    <row r="163" spans="2:13" x14ac:dyDescent="0.25">
      <c r="B163" s="106" t="s">
        <v>41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BA4D5-6428-48D8-AAC3-6C8A1CEDED6D}">
  <sheetPr>
    <tabColor theme="7" tint="0.79998168889431442"/>
    <pageSetUpPr fitToPage="1"/>
  </sheetPr>
  <dimension ref="A1:Z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5" width="11.7109375" customWidth="1"/>
    <col min="6" max="7" width="11" customWidth="1"/>
    <col min="8" max="10" width="10.5703125" customWidth="1"/>
    <col min="11" max="13" width="11.7109375" customWidth="1"/>
    <col min="14" max="15" width="11" customWidth="1"/>
    <col min="16" max="18" width="10.5703125" customWidth="1"/>
    <col min="19" max="21" width="11.7109375" customWidth="1"/>
    <col min="22" max="23" width="11" customWidth="1"/>
    <col min="24" max="26" width="10.5703125" customWidth="1"/>
  </cols>
  <sheetData>
    <row r="1" spans="1:26" ht="42.75" customHeight="1" x14ac:dyDescent="0.25"/>
    <row r="3" spans="1:26" ht="42" customHeight="1" thickBot="1" x14ac:dyDescent="0.3">
      <c r="B3" s="14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</row>
    <row r="4" spans="1:26" ht="6" customHeight="1" x14ac:dyDescent="0.25"/>
    <row r="5" spans="1:26" ht="15.75" x14ac:dyDescent="0.25">
      <c r="B5" s="183"/>
      <c r="C5" s="293" t="s">
        <v>63</v>
      </c>
      <c r="D5" s="294"/>
      <c r="E5" s="294"/>
      <c r="F5" s="294"/>
      <c r="G5" s="294"/>
      <c r="H5" s="294"/>
      <c r="I5" s="294"/>
      <c r="J5" s="294"/>
      <c r="K5" s="293" t="s">
        <v>62</v>
      </c>
      <c r="L5" s="294"/>
      <c r="M5" s="294"/>
      <c r="N5" s="294"/>
      <c r="O5" s="294"/>
      <c r="P5" s="294"/>
      <c r="Q5" s="294"/>
      <c r="R5" s="294"/>
      <c r="S5" s="293" t="s">
        <v>138</v>
      </c>
      <c r="T5" s="294"/>
      <c r="U5" s="294"/>
      <c r="V5" s="294"/>
      <c r="W5" s="294"/>
      <c r="X5" s="294"/>
      <c r="Y5" s="294"/>
      <c r="Z5" s="294"/>
    </row>
    <row r="6" spans="1:26" s="146" customFormat="1" ht="72" customHeight="1" x14ac:dyDescent="0.25">
      <c r="B6" s="147"/>
      <c r="C6" s="174" t="s">
        <v>255</v>
      </c>
      <c r="D6" s="174" t="s">
        <v>256</v>
      </c>
      <c r="E6" s="174" t="s">
        <v>257</v>
      </c>
      <c r="F6" s="174" t="s">
        <v>258</v>
      </c>
      <c r="G6" s="174" t="s">
        <v>259</v>
      </c>
      <c r="H6" s="175" t="str">
        <f>CONCATENATE("var. ",RIGHT(G6,2),"/",RIGHT(F6,2))</f>
        <v>var. 23/22</v>
      </c>
      <c r="I6" s="175" t="str">
        <f>CONCATENATE("var. ",RIGHT(G6,2),"/",RIGHT(C6,2))</f>
        <v>var. 23/19</v>
      </c>
      <c r="J6" s="175" t="str">
        <f>CONCATENATE("Cuota s/ total lugares de residencia ",RIGHT(G6,4))</f>
        <v>Cuota s/ total lugares de residencia 2023</v>
      </c>
      <c r="K6" s="174" t="s">
        <v>255</v>
      </c>
      <c r="L6" s="174" t="s">
        <v>256</v>
      </c>
      <c r="M6" s="174" t="s">
        <v>257</v>
      </c>
      <c r="N6" s="174" t="s">
        <v>258</v>
      </c>
      <c r="O6" s="174" t="s">
        <v>259</v>
      </c>
      <c r="P6" s="175" t="str">
        <f>CONCATENATE("var. ",RIGHT(O6,2),"/",RIGHT(N6,2))</f>
        <v>var. 23/22</v>
      </c>
      <c r="Q6" s="175" t="str">
        <f>CONCATENATE("var. ",RIGHT(O6,2),"/",RIGHT(K6,2))</f>
        <v>var. 23/19</v>
      </c>
      <c r="R6" s="175" t="str">
        <f>CONCATENATE("Cuota s/ total lugares de residencia ",RIGHT(O6,4))</f>
        <v>Cuota s/ total lugares de residencia 2023</v>
      </c>
      <c r="S6" s="174" t="s">
        <v>255</v>
      </c>
      <c r="T6" s="174" t="s">
        <v>256</v>
      </c>
      <c r="U6" s="174" t="s">
        <v>257</v>
      </c>
      <c r="V6" s="174" t="s">
        <v>258</v>
      </c>
      <c r="W6" s="174" t="s">
        <v>259</v>
      </c>
      <c r="X6" s="175" t="str">
        <f>CONCATENATE("var. ",RIGHT(W6,2),"/",RIGHT(V6,2))</f>
        <v>var. 23/22</v>
      </c>
      <c r="Y6" s="175" t="str">
        <f>CONCATENATE("var. ",RIGHT(W6,2),"/",RIGHT(S6,2))</f>
        <v>var. 23/19</v>
      </c>
      <c r="Z6" s="175" t="str">
        <f>CONCATENATE("Cuota s/ total lugares de residencia ",RIGHT(W6,4))</f>
        <v>Cuota s/ total lugares de residencia 2023</v>
      </c>
    </row>
    <row r="7" spans="1:26" x14ac:dyDescent="0.25">
      <c r="A7" s="1"/>
      <c r="B7" s="152" t="s">
        <v>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x14ac:dyDescent="0.25">
      <c r="A8" s="1"/>
      <c r="B8" s="156" t="s">
        <v>69</v>
      </c>
      <c r="C8" s="178">
        <f>C9+C12</f>
        <v>742048</v>
      </c>
      <c r="D8" s="178">
        <f>D9+D12</f>
        <v>243211</v>
      </c>
      <c r="E8" s="178">
        <f>E9+E12</f>
        <v>332855</v>
      </c>
      <c r="F8" s="178">
        <f>F9+F12</f>
        <v>672483</v>
      </c>
      <c r="G8" s="178">
        <f>G9+G12</f>
        <v>738404</v>
      </c>
      <c r="H8" s="179">
        <f>IFERROR(G8/F8-1,"-")</f>
        <v>9.8026269809050826E-2</v>
      </c>
      <c r="I8" s="179">
        <f>IFERROR(G8/C8-1,"-")</f>
        <v>-4.9107335374530825E-3</v>
      </c>
      <c r="J8" s="179">
        <f>G8/G$8</f>
        <v>1</v>
      </c>
      <c r="K8" s="178">
        <f>K9+K12</f>
        <v>2826140</v>
      </c>
      <c r="L8" s="178">
        <f>L9+L12</f>
        <v>952608</v>
      </c>
      <c r="M8" s="178">
        <f>M9+M12</f>
        <v>1525176</v>
      </c>
      <c r="N8" s="178">
        <f>N9+N12</f>
        <v>3104390</v>
      </c>
      <c r="O8" s="178">
        <f>O9+O12</f>
        <v>3350154</v>
      </c>
      <c r="P8" s="179">
        <f>IFERROR(O8/N8-1,"-")</f>
        <v>7.9166599557400907E-2</v>
      </c>
      <c r="Q8" s="179">
        <f>IFERROR(O8/K8-1,"-")</f>
        <v>0.18541685832973598</v>
      </c>
      <c r="R8" s="179">
        <f>O8/O$8</f>
        <v>1</v>
      </c>
      <c r="S8" s="178">
        <f>S9+S12</f>
        <v>3568188</v>
      </c>
      <c r="T8" s="178">
        <f>T9+T12</f>
        <v>1195819</v>
      </c>
      <c r="U8" s="178">
        <f>U9+U12</f>
        <v>1858031</v>
      </c>
      <c r="V8" s="178">
        <f>V9+V12</f>
        <v>3776873</v>
      </c>
      <c r="W8" s="178">
        <f>W9+W12</f>
        <v>4088558</v>
      </c>
      <c r="X8" s="179">
        <f>IFERROR(W8/V8-1,"-")</f>
        <v>8.2524617587088622E-2</v>
      </c>
      <c r="Y8" s="179">
        <f>IFERROR(W8/S8-1,"-")</f>
        <v>0.14583592568552994</v>
      </c>
      <c r="Z8" s="179">
        <f>W8/W$8</f>
        <v>1</v>
      </c>
    </row>
    <row r="9" spans="1:26" x14ac:dyDescent="0.25">
      <c r="A9" s="1"/>
      <c r="B9" s="159" t="s">
        <v>98</v>
      </c>
      <c r="C9" s="160">
        <v>188231</v>
      </c>
      <c r="D9" s="160">
        <v>78725</v>
      </c>
      <c r="E9" s="160">
        <v>119848</v>
      </c>
      <c r="F9" s="160">
        <v>173672</v>
      </c>
      <c r="G9" s="160">
        <v>206738</v>
      </c>
      <c r="H9" s="161">
        <f>IFERROR(G9/F9-1,"-")</f>
        <v>0.1903933852319315</v>
      </c>
      <c r="I9" s="162">
        <f>IFERROR(G9/C9-1,"-")</f>
        <v>9.8320680440522557E-2</v>
      </c>
      <c r="J9" s="161">
        <f>G9/G$8</f>
        <v>0.27997952340453192</v>
      </c>
      <c r="K9" s="160">
        <v>674588</v>
      </c>
      <c r="L9" s="160">
        <v>294316</v>
      </c>
      <c r="M9" s="160">
        <v>549418</v>
      </c>
      <c r="N9" s="160">
        <v>688398</v>
      </c>
      <c r="O9" s="160">
        <v>674557</v>
      </c>
      <c r="P9" s="161">
        <f>IFERROR(O9/N9-1,"-")</f>
        <v>-2.0106101412264432E-2</v>
      </c>
      <c r="Q9" s="162">
        <f>IFERROR(O9/K9-1,"-")</f>
        <v>-4.5953974870616143E-5</v>
      </c>
      <c r="R9" s="161">
        <f>O9/O$8</f>
        <v>0.20135104236999254</v>
      </c>
      <c r="S9" s="160">
        <v>862819</v>
      </c>
      <c r="T9" s="160">
        <v>373041</v>
      </c>
      <c r="U9" s="160">
        <v>669266</v>
      </c>
      <c r="V9" s="160">
        <v>862070</v>
      </c>
      <c r="W9" s="160">
        <v>881295</v>
      </c>
      <c r="X9" s="161">
        <f>IFERROR(W9/V9-1,"-")</f>
        <v>2.2300973238832178E-2</v>
      </c>
      <c r="Y9" s="162">
        <f>IFERROR(W9/S9-1,"-")</f>
        <v>2.1413529372904305E-2</v>
      </c>
      <c r="Z9" s="161">
        <f>W9/W$8</f>
        <v>0.21555154653547778</v>
      </c>
    </row>
    <row r="10" spans="1:26" x14ac:dyDescent="0.25">
      <c r="A10" s="163"/>
      <c r="B10" s="164" t="s">
        <v>104</v>
      </c>
      <c r="C10" s="165">
        <v>91591</v>
      </c>
      <c r="D10" s="165">
        <v>38075</v>
      </c>
      <c r="E10" s="165">
        <v>76913</v>
      </c>
      <c r="F10" s="165">
        <v>97401</v>
      </c>
      <c r="G10" s="165">
        <v>116854</v>
      </c>
      <c r="H10" s="166">
        <f>IFERROR(G10/F10-1,"-")</f>
        <v>0.19972074208683699</v>
      </c>
      <c r="I10" s="167">
        <f>IFERROR(G10/C10-1,"-")</f>
        <v>0.27582404384710291</v>
      </c>
      <c r="J10" s="166">
        <f>G10/G$8</f>
        <v>0.15825212214451709</v>
      </c>
      <c r="K10" s="165">
        <v>220823</v>
      </c>
      <c r="L10" s="165">
        <v>110675</v>
      </c>
      <c r="M10" s="165">
        <v>248239</v>
      </c>
      <c r="N10" s="165">
        <v>235468</v>
      </c>
      <c r="O10" s="165">
        <v>223216</v>
      </c>
      <c r="P10" s="166">
        <f>IFERROR(O10/N10-1,"-")</f>
        <v>-5.2032547947067131E-2</v>
      </c>
      <c r="Q10" s="167">
        <f>IFERROR(O10/K10-1,"-")</f>
        <v>1.083673349243508E-2</v>
      </c>
      <c r="R10" s="166">
        <f>O10/O$8</f>
        <v>6.6628578865329774E-2</v>
      </c>
      <c r="S10" s="165">
        <v>312414</v>
      </c>
      <c r="T10" s="165">
        <v>148750</v>
      </c>
      <c r="U10" s="165">
        <v>325152</v>
      </c>
      <c r="V10" s="165">
        <v>332869</v>
      </c>
      <c r="W10" s="165">
        <v>340070</v>
      </c>
      <c r="X10" s="166">
        <f>IFERROR(W10/V10-1,"-")</f>
        <v>2.1633134956995148E-2</v>
      </c>
      <c r="Y10" s="167">
        <f>IFERROR(W10/S10-1,"-")</f>
        <v>8.8523561684175522E-2</v>
      </c>
      <c r="Z10" s="166">
        <f>W10/W$8</f>
        <v>8.3176024407627336E-2</v>
      </c>
    </row>
    <row r="11" spans="1:26" x14ac:dyDescent="0.25">
      <c r="A11" s="163"/>
      <c r="B11" s="164" t="s">
        <v>101</v>
      </c>
      <c r="C11" s="165">
        <v>96640</v>
      </c>
      <c r="D11" s="165">
        <v>40650</v>
      </c>
      <c r="E11" s="165">
        <v>42935</v>
      </c>
      <c r="F11" s="165">
        <v>76271</v>
      </c>
      <c r="G11" s="165">
        <v>89884</v>
      </c>
      <c r="H11" s="166">
        <f>IFERROR(G11/F11-1,"-")</f>
        <v>0.17848199184486901</v>
      </c>
      <c r="I11" s="167">
        <f>IFERROR(G11/C11-1,"-")</f>
        <v>-6.990894039735096E-2</v>
      </c>
      <c r="J11" s="166">
        <f>G11/G$8</f>
        <v>0.12172740126001484</v>
      </c>
      <c r="K11" s="165">
        <v>453765</v>
      </c>
      <c r="L11" s="165">
        <v>183641</v>
      </c>
      <c r="M11" s="165">
        <v>301179</v>
      </c>
      <c r="N11" s="165">
        <v>452930</v>
      </c>
      <c r="O11" s="165">
        <v>451341</v>
      </c>
      <c r="P11" s="166">
        <f>IFERROR(O11/N11-1,"-")</f>
        <v>-3.5082683858432828E-3</v>
      </c>
      <c r="Q11" s="167">
        <f>IFERROR(O11/K11-1,"-")</f>
        <v>-5.3419721662093522E-3</v>
      </c>
      <c r="R11" s="166">
        <f>O11/O$8</f>
        <v>0.13472246350466277</v>
      </c>
      <c r="S11" s="165">
        <v>550405</v>
      </c>
      <c r="T11" s="165">
        <v>224291</v>
      </c>
      <c r="U11" s="165">
        <v>344114</v>
      </c>
      <c r="V11" s="165">
        <v>529201</v>
      </c>
      <c r="W11" s="165">
        <v>541225</v>
      </c>
      <c r="X11" s="166">
        <f>IFERROR(W11/V11-1,"-")</f>
        <v>2.272104550066989E-2</v>
      </c>
      <c r="Y11" s="167">
        <f>IFERROR(W11/S11-1,"-")</f>
        <v>-1.6678627556072301E-2</v>
      </c>
      <c r="Z11" s="166">
        <f>W11/W$8</f>
        <v>0.13237552212785045</v>
      </c>
    </row>
    <row r="12" spans="1:26" x14ac:dyDescent="0.25">
      <c r="A12" s="1"/>
      <c r="B12" s="159" t="s">
        <v>108</v>
      </c>
      <c r="C12" s="160">
        <v>553817</v>
      </c>
      <c r="D12" s="160">
        <v>164486</v>
      </c>
      <c r="E12" s="160">
        <v>213007</v>
      </c>
      <c r="F12" s="160">
        <v>498811</v>
      </c>
      <c r="G12" s="160">
        <v>531666</v>
      </c>
      <c r="H12" s="161">
        <f>IFERROR(G12/F12-1,"-")</f>
        <v>6.5866630848157026E-2</v>
      </c>
      <c r="I12" s="162">
        <f>IFERROR(G12/C12-1,"-")</f>
        <v>-3.999696650698692E-2</v>
      </c>
      <c r="J12" s="161">
        <f>G12/G$8</f>
        <v>0.72002047659546808</v>
      </c>
      <c r="K12" s="160">
        <v>2151552</v>
      </c>
      <c r="L12" s="160">
        <v>658292</v>
      </c>
      <c r="M12" s="160">
        <v>975758</v>
      </c>
      <c r="N12" s="160">
        <v>2415992</v>
      </c>
      <c r="O12" s="160">
        <v>2675597</v>
      </c>
      <c r="P12" s="161">
        <f>IFERROR(O12/N12-1,"-")</f>
        <v>0.10745275646608099</v>
      </c>
      <c r="Q12" s="162">
        <f>IFERROR(O12/K12-1,"-")</f>
        <v>0.24356603977036118</v>
      </c>
      <c r="R12" s="161">
        <f>O12/O$8</f>
        <v>0.79864895763000743</v>
      </c>
      <c r="S12" s="160">
        <v>2705369</v>
      </c>
      <c r="T12" s="160">
        <v>822778</v>
      </c>
      <c r="U12" s="160">
        <v>1188765</v>
      </c>
      <c r="V12" s="160">
        <v>2914803</v>
      </c>
      <c r="W12" s="160">
        <v>3207263</v>
      </c>
      <c r="X12" s="161">
        <f>IFERROR(W12/V12-1,"-")</f>
        <v>0.10033611190876357</v>
      </c>
      <c r="Y12" s="162">
        <f>IFERROR(W12/S12-1,"-")</f>
        <v>0.18551776116307983</v>
      </c>
      <c r="Z12" s="161">
        <f>W12/W$8</f>
        <v>0.78444845346452219</v>
      </c>
    </row>
    <row r="13" spans="1:26" s="57" customFormat="1" x14ac:dyDescent="0.25">
      <c r="B13" s="164" t="s">
        <v>111</v>
      </c>
      <c r="C13" s="165">
        <v>196809</v>
      </c>
      <c r="D13" s="165">
        <v>55957</v>
      </c>
      <c r="E13" s="165">
        <v>51463</v>
      </c>
      <c r="F13" s="165">
        <v>185404</v>
      </c>
      <c r="G13" s="165">
        <v>205688</v>
      </c>
      <c r="H13" s="166">
        <f t="shared" ref="H13:H20" si="0">IFERROR(G13/F13-1,"-")</f>
        <v>0.1094043278462169</v>
      </c>
      <c r="I13" s="167">
        <f t="shared" ref="I13:I20" si="1">IFERROR(G13/C13-1,"-")</f>
        <v>4.5114806741561653E-2</v>
      </c>
      <c r="J13" s="166">
        <f t="shared" ref="J13:J20" si="2">G13/G$8</f>
        <v>0.27855753760813862</v>
      </c>
      <c r="K13" s="165">
        <v>957287</v>
      </c>
      <c r="L13" s="165">
        <v>260391</v>
      </c>
      <c r="M13" s="165">
        <v>284717</v>
      </c>
      <c r="N13" s="165">
        <v>1132692</v>
      </c>
      <c r="O13" s="165">
        <v>1254072</v>
      </c>
      <c r="P13" s="166">
        <f t="shared" ref="P13:P20" si="3">IFERROR(O13/N13-1,"-")</f>
        <v>0.10716064031528427</v>
      </c>
      <c r="Q13" s="167">
        <f t="shared" ref="Q13:Q20" si="4">IFERROR(O13/K13-1,"-")</f>
        <v>0.31002719142744017</v>
      </c>
      <c r="R13" s="166">
        <f t="shared" ref="R13:R20" si="5">O13/O$8</f>
        <v>0.37433264261881694</v>
      </c>
      <c r="S13" s="165">
        <v>1154096</v>
      </c>
      <c r="T13" s="165">
        <v>316348</v>
      </c>
      <c r="U13" s="165">
        <v>336180</v>
      </c>
      <c r="V13" s="165">
        <v>1318096</v>
      </c>
      <c r="W13" s="165">
        <v>1459760</v>
      </c>
      <c r="X13" s="166">
        <f t="shared" ref="X13:X20" si="6">IFERROR(W13/V13-1,"-")</f>
        <v>0.10747623845304144</v>
      </c>
      <c r="Y13" s="167">
        <f t="shared" ref="Y13:Y20" si="7">IFERROR(W13/S13-1,"-")</f>
        <v>0.26485145083251305</v>
      </c>
      <c r="Z13" s="166">
        <f t="shared" ref="Z13:Z20" si="8">W13/W$8</f>
        <v>0.35703541444196218</v>
      </c>
    </row>
    <row r="14" spans="1:26" s="57" customFormat="1" x14ac:dyDescent="0.25">
      <c r="B14" s="164" t="s">
        <v>114</v>
      </c>
      <c r="C14" s="165">
        <v>82343</v>
      </c>
      <c r="D14" s="165">
        <v>24151</v>
      </c>
      <c r="E14" s="165">
        <v>38221</v>
      </c>
      <c r="F14" s="165">
        <v>64721</v>
      </c>
      <c r="G14" s="165">
        <v>72627</v>
      </c>
      <c r="H14" s="166">
        <f t="shared" si="0"/>
        <v>0.12215509649109246</v>
      </c>
      <c r="I14" s="167">
        <f t="shared" si="1"/>
        <v>-0.11799424359083344</v>
      </c>
      <c r="J14" s="166">
        <f t="shared" si="2"/>
        <v>9.8356726128244157E-2</v>
      </c>
      <c r="K14" s="165">
        <v>333618</v>
      </c>
      <c r="L14" s="165">
        <v>92876</v>
      </c>
      <c r="M14" s="165">
        <v>156330</v>
      </c>
      <c r="N14" s="165">
        <v>274306</v>
      </c>
      <c r="O14" s="165">
        <v>309168</v>
      </c>
      <c r="P14" s="166">
        <f t="shared" si="3"/>
        <v>0.12709164218063029</v>
      </c>
      <c r="Q14" s="167">
        <f t="shared" si="4"/>
        <v>-7.3287412549682518E-2</v>
      </c>
      <c r="R14" s="166">
        <f t="shared" si="5"/>
        <v>9.228471288185558E-2</v>
      </c>
      <c r="S14" s="165">
        <v>415961</v>
      </c>
      <c r="T14" s="165">
        <v>117027</v>
      </c>
      <c r="U14" s="165">
        <v>194551</v>
      </c>
      <c r="V14" s="165">
        <v>339027</v>
      </c>
      <c r="W14" s="165">
        <v>381795</v>
      </c>
      <c r="X14" s="166">
        <f t="shared" si="6"/>
        <v>0.126149244750418</v>
      </c>
      <c r="Y14" s="167">
        <f t="shared" si="7"/>
        <v>-8.213750808369058E-2</v>
      </c>
      <c r="Z14" s="166">
        <f t="shared" si="8"/>
        <v>9.3381333956862059E-2</v>
      </c>
    </row>
    <row r="15" spans="1:26" x14ac:dyDescent="0.25">
      <c r="A15" s="1"/>
      <c r="B15" s="164" t="s">
        <v>117</v>
      </c>
      <c r="C15" s="165">
        <v>31220</v>
      </c>
      <c r="D15" s="165">
        <v>11033</v>
      </c>
      <c r="E15" s="165">
        <v>21498</v>
      </c>
      <c r="F15" s="165">
        <v>31998</v>
      </c>
      <c r="G15" s="165">
        <v>34482</v>
      </c>
      <c r="H15" s="166">
        <f t="shared" si="0"/>
        <v>7.7629851865741673E-2</v>
      </c>
      <c r="I15" s="167">
        <f t="shared" si="1"/>
        <v>0.10448430493273553</v>
      </c>
      <c r="J15" s="166">
        <f t="shared" si="2"/>
        <v>4.6698013553556045E-2</v>
      </c>
      <c r="K15" s="165">
        <v>107850</v>
      </c>
      <c r="L15" s="165">
        <v>37725</v>
      </c>
      <c r="M15" s="165">
        <v>83736</v>
      </c>
      <c r="N15" s="165">
        <v>134432</v>
      </c>
      <c r="O15" s="165">
        <v>142823</v>
      </c>
      <c r="P15" s="166">
        <f t="shared" si="3"/>
        <v>6.2418174244227576E-2</v>
      </c>
      <c r="Q15" s="167">
        <f t="shared" si="4"/>
        <v>0.32427445526193788</v>
      </c>
      <c r="R15" s="166">
        <f t="shared" si="5"/>
        <v>4.2631771554382275E-2</v>
      </c>
      <c r="S15" s="165">
        <v>139070</v>
      </c>
      <c r="T15" s="165">
        <v>48758</v>
      </c>
      <c r="U15" s="165">
        <v>105234</v>
      </c>
      <c r="V15" s="165">
        <v>166430</v>
      </c>
      <c r="W15" s="165">
        <v>177305</v>
      </c>
      <c r="X15" s="166">
        <f t="shared" si="6"/>
        <v>6.5342786757195181E-2</v>
      </c>
      <c r="Y15" s="167">
        <f t="shared" si="7"/>
        <v>0.27493348673329976</v>
      </c>
      <c r="Z15" s="166">
        <f t="shared" si="8"/>
        <v>4.3366145227730656E-2</v>
      </c>
    </row>
    <row r="16" spans="1:26" x14ac:dyDescent="0.25">
      <c r="A16" s="1"/>
      <c r="B16" s="164" t="s">
        <v>124</v>
      </c>
      <c r="C16" s="165">
        <v>15420</v>
      </c>
      <c r="D16" s="165">
        <v>4317</v>
      </c>
      <c r="E16" s="165">
        <v>10076</v>
      </c>
      <c r="F16" s="165">
        <v>19335</v>
      </c>
      <c r="G16" s="165">
        <v>14809</v>
      </c>
      <c r="H16" s="166">
        <f t="shared" si="0"/>
        <v>-0.23408326868373419</v>
      </c>
      <c r="I16" s="167">
        <f t="shared" si="1"/>
        <v>-3.9623865110246403E-2</v>
      </c>
      <c r="J16" s="166">
        <f t="shared" si="2"/>
        <v>2.0055416817893728E-2</v>
      </c>
      <c r="K16" s="165">
        <v>76338</v>
      </c>
      <c r="L16" s="165">
        <v>23225</v>
      </c>
      <c r="M16" s="165">
        <v>56946</v>
      </c>
      <c r="N16" s="165">
        <v>104116</v>
      </c>
      <c r="O16" s="165">
        <v>102844</v>
      </c>
      <c r="P16" s="166">
        <f t="shared" si="3"/>
        <v>-1.2217142418072147E-2</v>
      </c>
      <c r="Q16" s="167">
        <f t="shared" si="4"/>
        <v>0.34721894731326475</v>
      </c>
      <c r="R16" s="166">
        <f t="shared" si="5"/>
        <v>3.0698290287550962E-2</v>
      </c>
      <c r="S16" s="165">
        <v>91758</v>
      </c>
      <c r="T16" s="165">
        <v>27542</v>
      </c>
      <c r="U16" s="165">
        <v>67022</v>
      </c>
      <c r="V16" s="165">
        <v>123451</v>
      </c>
      <c r="W16" s="165">
        <v>117653</v>
      </c>
      <c r="X16" s="166">
        <f t="shared" si="6"/>
        <v>-4.6966002705526866E-2</v>
      </c>
      <c r="Y16" s="167">
        <f t="shared" si="7"/>
        <v>0.28220972558251045</v>
      </c>
      <c r="Z16" s="166">
        <f t="shared" si="8"/>
        <v>2.877616020122498E-2</v>
      </c>
    </row>
    <row r="17" spans="1:26" x14ac:dyDescent="0.25">
      <c r="A17" s="57"/>
      <c r="B17" s="164" t="s">
        <v>120</v>
      </c>
      <c r="C17" s="165">
        <v>12290</v>
      </c>
      <c r="D17" s="165">
        <v>5010</v>
      </c>
      <c r="E17" s="165">
        <v>6294</v>
      </c>
      <c r="F17" s="165">
        <v>10411</v>
      </c>
      <c r="G17" s="165">
        <v>10569</v>
      </c>
      <c r="H17" s="166">
        <f t="shared" si="0"/>
        <v>1.5176255883200485E-2</v>
      </c>
      <c r="I17" s="167">
        <f t="shared" si="1"/>
        <v>-0.14003254678600485</v>
      </c>
      <c r="J17" s="166">
        <f t="shared" si="2"/>
        <v>1.4313302744838869E-2</v>
      </c>
      <c r="K17" s="165">
        <v>106564</v>
      </c>
      <c r="L17" s="165">
        <v>43633</v>
      </c>
      <c r="M17" s="165">
        <v>77431</v>
      </c>
      <c r="N17" s="165">
        <v>120097</v>
      </c>
      <c r="O17" s="165">
        <v>123841</v>
      </c>
      <c r="P17" s="166">
        <f t="shared" si="3"/>
        <v>3.1174800369701217E-2</v>
      </c>
      <c r="Q17" s="167">
        <f t="shared" si="4"/>
        <v>0.16212792312600888</v>
      </c>
      <c r="R17" s="166">
        <f t="shared" si="5"/>
        <v>3.6965763364907998E-2</v>
      </c>
      <c r="S17" s="165">
        <v>118854</v>
      </c>
      <c r="T17" s="165">
        <v>48643</v>
      </c>
      <c r="U17" s="165">
        <v>83725</v>
      </c>
      <c r="V17" s="165">
        <v>130508</v>
      </c>
      <c r="W17" s="165">
        <v>134410</v>
      </c>
      <c r="X17" s="166">
        <f t="shared" si="6"/>
        <v>2.9898550280442526E-2</v>
      </c>
      <c r="Y17" s="167">
        <f t="shared" si="7"/>
        <v>0.13088326854796639</v>
      </c>
      <c r="Z17" s="166">
        <f t="shared" si="8"/>
        <v>3.2874671216600079E-2</v>
      </c>
    </row>
    <row r="18" spans="1:26" x14ac:dyDescent="0.25">
      <c r="A18" s="57"/>
      <c r="B18" s="164" t="s">
        <v>129</v>
      </c>
      <c r="C18" s="165">
        <v>12396</v>
      </c>
      <c r="D18" s="165">
        <v>3321</v>
      </c>
      <c r="E18" s="165">
        <v>2149</v>
      </c>
      <c r="F18" s="165">
        <v>5595</v>
      </c>
      <c r="G18" s="165">
        <v>6021</v>
      </c>
      <c r="H18" s="166">
        <f t="shared" si="0"/>
        <v>7.6139410187667567E-2</v>
      </c>
      <c r="I18" s="167">
        <f t="shared" si="1"/>
        <v>-0.51427879961277834</v>
      </c>
      <c r="J18" s="166">
        <f t="shared" si="2"/>
        <v>8.154072838175307E-3</v>
      </c>
      <c r="K18" s="165">
        <v>32067</v>
      </c>
      <c r="L18" s="165">
        <v>14957</v>
      </c>
      <c r="M18" s="165">
        <v>12822</v>
      </c>
      <c r="N18" s="165">
        <v>35340</v>
      </c>
      <c r="O18" s="165">
        <v>38436</v>
      </c>
      <c r="P18" s="166">
        <f t="shared" si="3"/>
        <v>8.7606112054329444E-2</v>
      </c>
      <c r="Q18" s="167">
        <f t="shared" si="4"/>
        <v>0.19861539900832637</v>
      </c>
      <c r="R18" s="166">
        <f t="shared" si="5"/>
        <v>1.147290542464615E-2</v>
      </c>
      <c r="S18" s="165">
        <v>44463</v>
      </c>
      <c r="T18" s="165">
        <v>18278</v>
      </c>
      <c r="U18" s="165">
        <v>14971</v>
      </c>
      <c r="V18" s="165">
        <v>40935</v>
      </c>
      <c r="W18" s="165">
        <v>44457</v>
      </c>
      <c r="X18" s="166">
        <f t="shared" si="6"/>
        <v>8.6038842066691101E-2</v>
      </c>
      <c r="Y18" s="167">
        <f t="shared" si="7"/>
        <v>-1.3494366102151378E-4</v>
      </c>
      <c r="Z18" s="166">
        <f t="shared" si="8"/>
        <v>1.0873515797012052E-2</v>
      </c>
    </row>
    <row r="19" spans="1:26" x14ac:dyDescent="0.25">
      <c r="A19" s="57"/>
      <c r="B19" s="164" t="s">
        <v>132</v>
      </c>
      <c r="C19" s="165">
        <v>10950</v>
      </c>
      <c r="D19" s="165">
        <v>3428</v>
      </c>
      <c r="E19" s="165">
        <v>1763</v>
      </c>
      <c r="F19" s="165">
        <v>3453</v>
      </c>
      <c r="G19" s="165">
        <v>4406</v>
      </c>
      <c r="H19" s="166">
        <f t="shared" si="0"/>
        <v>0.27599189110918032</v>
      </c>
      <c r="I19" s="167">
        <f t="shared" si="1"/>
        <v>-0.59762557077625567</v>
      </c>
      <c r="J19" s="166">
        <f t="shared" si="2"/>
        <v>5.9669232561037049E-3</v>
      </c>
      <c r="K19" s="165">
        <v>49151</v>
      </c>
      <c r="L19" s="165">
        <v>22111</v>
      </c>
      <c r="M19" s="165">
        <v>10721</v>
      </c>
      <c r="N19" s="165">
        <v>31821</v>
      </c>
      <c r="O19" s="165">
        <v>40312</v>
      </c>
      <c r="P19" s="166">
        <f t="shared" si="3"/>
        <v>0.26683636592187554</v>
      </c>
      <c r="Q19" s="167">
        <f t="shared" si="4"/>
        <v>-0.17983357408801448</v>
      </c>
      <c r="R19" s="166">
        <f t="shared" si="5"/>
        <v>1.2032879682545936E-2</v>
      </c>
      <c r="S19" s="165">
        <v>60101</v>
      </c>
      <c r="T19" s="165">
        <v>25539</v>
      </c>
      <c r="U19" s="165">
        <v>12484</v>
      </c>
      <c r="V19" s="165">
        <v>35274</v>
      </c>
      <c r="W19" s="165">
        <v>44718</v>
      </c>
      <c r="X19" s="166">
        <f t="shared" si="6"/>
        <v>0.26773260758632422</v>
      </c>
      <c r="Y19" s="167">
        <f t="shared" si="7"/>
        <v>-0.25595247999201343</v>
      </c>
      <c r="Z19" s="166">
        <f t="shared" si="8"/>
        <v>1.0937352484665742E-2</v>
      </c>
    </row>
    <row r="20" spans="1:26" x14ac:dyDescent="0.25">
      <c r="A20" s="57"/>
      <c r="B20" s="170" t="s">
        <v>146</v>
      </c>
      <c r="C20" s="171">
        <f>C12-SUM(C13:C19)</f>
        <v>192389</v>
      </c>
      <c r="D20" s="171">
        <f>D12-SUM(D13:D19)</f>
        <v>57269</v>
      </c>
      <c r="E20" s="171">
        <f>E12-SUM(E13:E19)</f>
        <v>81543</v>
      </c>
      <c r="F20" s="171">
        <f>F12-SUM(F13:F19)</f>
        <v>177894</v>
      </c>
      <c r="G20" s="171">
        <f>G12-SUM(G13:G19)</f>
        <v>183064</v>
      </c>
      <c r="H20" s="172">
        <f t="shared" si="0"/>
        <v>2.9062250553700597E-2</v>
      </c>
      <c r="I20" s="173">
        <f t="shared" si="1"/>
        <v>-4.8469507092401387E-2</v>
      </c>
      <c r="J20" s="172">
        <f t="shared" si="2"/>
        <v>0.24791848364851762</v>
      </c>
      <c r="K20" s="171">
        <f>K12-SUM(K13:K19)</f>
        <v>488677</v>
      </c>
      <c r="L20" s="171">
        <f>L12-SUM(L13:L19)</f>
        <v>163374</v>
      </c>
      <c r="M20" s="171">
        <f>M12-SUM(M13:M19)</f>
        <v>293055</v>
      </c>
      <c r="N20" s="171">
        <f>N12-SUM(N13:N19)</f>
        <v>583188</v>
      </c>
      <c r="O20" s="171">
        <f>O12-SUM(O13:O19)</f>
        <v>664101</v>
      </c>
      <c r="P20" s="172">
        <f t="shared" si="3"/>
        <v>0.13874256671947993</v>
      </c>
      <c r="Q20" s="173">
        <f t="shared" si="4"/>
        <v>0.35897740225138497</v>
      </c>
      <c r="R20" s="172">
        <f t="shared" si="5"/>
        <v>0.19822999181530163</v>
      </c>
      <c r="S20" s="171">
        <f>S12-SUM(S13:S19)</f>
        <v>681066</v>
      </c>
      <c r="T20" s="171">
        <f>T12-SUM(T13:T19)</f>
        <v>220643</v>
      </c>
      <c r="U20" s="171">
        <f>U12-SUM(U13:U19)</f>
        <v>374598</v>
      </c>
      <c r="V20" s="171">
        <f>V12-SUM(V13:V19)</f>
        <v>761082</v>
      </c>
      <c r="W20" s="171">
        <f>W12-SUM(W13:W19)</f>
        <v>847165</v>
      </c>
      <c r="X20" s="172">
        <f t="shared" si="6"/>
        <v>0.11310607792590033</v>
      </c>
      <c r="Y20" s="173">
        <f t="shared" si="7"/>
        <v>0.24388091609330087</v>
      </c>
      <c r="Z20" s="172">
        <f t="shared" si="8"/>
        <v>0.20720386013846448</v>
      </c>
    </row>
    <row r="21" spans="1:26" x14ac:dyDescent="0.25">
      <c r="A21" s="57"/>
      <c r="B21" s="155" t="s">
        <v>47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x14ac:dyDescent="0.25">
      <c r="A22" s="57"/>
      <c r="B22" s="156" t="s">
        <v>69</v>
      </c>
      <c r="C22" s="178">
        <f>C23+C26</f>
        <v>214232</v>
      </c>
      <c r="D22" s="178">
        <f>D23+D26</f>
        <v>41215</v>
      </c>
      <c r="E22" s="178">
        <f>E23+E26</f>
        <v>64946</v>
      </c>
      <c r="F22" s="178">
        <f>F23+F26</f>
        <v>165265</v>
      </c>
      <c r="G22" s="178">
        <f>G23+G26</f>
        <v>165616</v>
      </c>
      <c r="H22" s="179">
        <f>IFERROR(G22/F22-1,"-")</f>
        <v>2.1238616767009777E-3</v>
      </c>
      <c r="I22" s="179">
        <f>IFERROR(G22/C22-1,"-")</f>
        <v>-0.22693155084207772</v>
      </c>
      <c r="J22" s="179">
        <f>G22/G$8</f>
        <v>0.22428914252902205</v>
      </c>
      <c r="K22" s="178">
        <f>K23+K26</f>
        <v>1157120</v>
      </c>
      <c r="L22" s="178">
        <f>L23+L26</f>
        <v>373186</v>
      </c>
      <c r="M22" s="178">
        <f>M23+M26</f>
        <v>687822</v>
      </c>
      <c r="N22" s="178">
        <f>N23+N26</f>
        <v>1325364</v>
      </c>
      <c r="O22" s="178">
        <f>O23+O26</f>
        <v>1377487</v>
      </c>
      <c r="P22" s="179">
        <f>IFERROR(O22/N22-1,"-")</f>
        <v>3.9327309327852555E-2</v>
      </c>
      <c r="Q22" s="179">
        <f>IFERROR(O22/K22-1,"-")</f>
        <v>0.19044437914822998</v>
      </c>
      <c r="R22" s="179">
        <f>O22/O$8</f>
        <v>0.41117124765010804</v>
      </c>
      <c r="S22" s="178">
        <f>S23+S26</f>
        <v>1371352</v>
      </c>
      <c r="T22" s="178">
        <f>T23+T26</f>
        <v>414401</v>
      </c>
      <c r="U22" s="178">
        <f>U23+U26</f>
        <v>752768</v>
      </c>
      <c r="V22" s="178">
        <f>V23+V26</f>
        <v>1490629</v>
      </c>
      <c r="W22" s="178">
        <f>W23+W26</f>
        <v>1543103</v>
      </c>
      <c r="X22" s="179">
        <f>IFERROR(W22/V22-1,"-")</f>
        <v>3.5202588974184712E-2</v>
      </c>
      <c r="Y22" s="179">
        <f>IFERROR(W22/S22-1,"-")</f>
        <v>0.12524209685040755</v>
      </c>
      <c r="Z22" s="179">
        <f>W22/W$8</f>
        <v>0.37741986294434371</v>
      </c>
    </row>
    <row r="23" spans="1:26" x14ac:dyDescent="0.25">
      <c r="A23" s="57"/>
      <c r="B23" s="159" t="s">
        <v>98</v>
      </c>
      <c r="C23" s="160">
        <v>19551</v>
      </c>
      <c r="D23" s="160">
        <v>2649</v>
      </c>
      <c r="E23" s="160">
        <v>8952</v>
      </c>
      <c r="F23" s="160">
        <v>12689</v>
      </c>
      <c r="G23" s="160">
        <v>11581</v>
      </c>
      <c r="H23" s="161">
        <f>IFERROR(G23/F23-1,"-")</f>
        <v>-8.7319725746709764E-2</v>
      </c>
      <c r="I23" s="162">
        <f>IFERROR(G23/C23-1,"-")</f>
        <v>-0.40765178251751832</v>
      </c>
      <c r="J23" s="161">
        <f>G23/G$8</f>
        <v>1.5683826198124605E-2</v>
      </c>
      <c r="K23" s="160">
        <v>163364</v>
      </c>
      <c r="L23" s="160">
        <v>79064</v>
      </c>
      <c r="M23" s="160">
        <v>198275</v>
      </c>
      <c r="N23" s="160">
        <v>161372</v>
      </c>
      <c r="O23" s="160">
        <v>131261</v>
      </c>
      <c r="P23" s="161">
        <f>IFERROR(O23/N23-1,"-")</f>
        <v>-0.18659370894578986</v>
      </c>
      <c r="Q23" s="162">
        <f>IFERROR(O23/K23-1,"-")</f>
        <v>-0.19651208344555715</v>
      </c>
      <c r="R23" s="161">
        <f>O23/O$8</f>
        <v>3.9180586922272824E-2</v>
      </c>
      <c r="S23" s="160">
        <v>182915</v>
      </c>
      <c r="T23" s="160">
        <v>81713</v>
      </c>
      <c r="U23" s="160">
        <v>207227</v>
      </c>
      <c r="V23" s="160">
        <v>174061</v>
      </c>
      <c r="W23" s="160">
        <v>142842</v>
      </c>
      <c r="X23" s="161">
        <f>IFERROR(W23/V23-1,"-")</f>
        <v>-0.17935666231953162</v>
      </c>
      <c r="Y23" s="162">
        <f>IFERROR(W23/S23-1,"-")</f>
        <v>-0.21907990050023229</v>
      </c>
      <c r="Z23" s="161">
        <f>W23/W$8</f>
        <v>3.4937012022331591E-2</v>
      </c>
    </row>
    <row r="24" spans="1:26" x14ac:dyDescent="0.25">
      <c r="A24" s="57"/>
      <c r="B24" s="164" t="s">
        <v>104</v>
      </c>
      <c r="C24" s="165">
        <v>9760</v>
      </c>
      <c r="D24" s="165">
        <v>1653</v>
      </c>
      <c r="E24" s="165">
        <v>4418</v>
      </c>
      <c r="F24" s="165">
        <v>6088</v>
      </c>
      <c r="G24" s="165">
        <v>5359</v>
      </c>
      <c r="H24" s="166">
        <f>IFERROR(G24/F24-1,"-")</f>
        <v>-0.11974375821287775</v>
      </c>
      <c r="I24" s="167">
        <f>IFERROR(G24/C24-1,"-")</f>
        <v>-0.45092213114754098</v>
      </c>
      <c r="J24" s="166">
        <f>G24/G$8</f>
        <v>7.2575446503540071E-3</v>
      </c>
      <c r="K24" s="165">
        <v>74469</v>
      </c>
      <c r="L24" s="165">
        <v>39766</v>
      </c>
      <c r="M24" s="165">
        <v>92809</v>
      </c>
      <c r="N24" s="165">
        <v>62381</v>
      </c>
      <c r="O24" s="165">
        <v>49573</v>
      </c>
      <c r="P24" s="166">
        <f>IFERROR(O24/N24-1,"-")</f>
        <v>-0.20531892723746015</v>
      </c>
      <c r="Q24" s="167">
        <f>IFERROR(O24/K24-1,"-")</f>
        <v>-0.33431360700425683</v>
      </c>
      <c r="R24" s="166">
        <f>O24/O$8</f>
        <v>1.4797230216879582E-2</v>
      </c>
      <c r="S24" s="165">
        <v>84229</v>
      </c>
      <c r="T24" s="165">
        <v>41419</v>
      </c>
      <c r="U24" s="165">
        <v>97227</v>
      </c>
      <c r="V24" s="165">
        <v>68469</v>
      </c>
      <c r="W24" s="165">
        <v>54932</v>
      </c>
      <c r="X24" s="166">
        <f>IFERROR(W24/V24-1,"-")</f>
        <v>-0.1977099125151528</v>
      </c>
      <c r="Y24" s="167">
        <f>IFERROR(W24/S24-1,"-")</f>
        <v>-0.34782557076541332</v>
      </c>
      <c r="Z24" s="166">
        <f>W24/W$8</f>
        <v>1.3435543778515555E-2</v>
      </c>
    </row>
    <row r="25" spans="1:26" x14ac:dyDescent="0.25">
      <c r="A25" s="57"/>
      <c r="B25" s="164" t="s">
        <v>101</v>
      </c>
      <c r="C25" s="165">
        <v>9791</v>
      </c>
      <c r="D25" s="165">
        <v>996</v>
      </c>
      <c r="E25" s="165">
        <v>4534</v>
      </c>
      <c r="F25" s="165">
        <v>6601</v>
      </c>
      <c r="G25" s="165">
        <v>6222</v>
      </c>
      <c r="H25" s="166">
        <f>IFERROR(G25/F25-1,"-")</f>
        <v>-5.7415543099530342E-2</v>
      </c>
      <c r="I25" s="167">
        <f>IFERROR(G25/C25-1,"-")</f>
        <v>-0.36451843529772243</v>
      </c>
      <c r="J25" s="166">
        <f>G25/G$8</f>
        <v>8.426281547770597E-3</v>
      </c>
      <c r="K25" s="165">
        <v>88895</v>
      </c>
      <c r="L25" s="165">
        <v>39298</v>
      </c>
      <c r="M25" s="165">
        <v>105466</v>
      </c>
      <c r="N25" s="165">
        <v>98991</v>
      </c>
      <c r="O25" s="165">
        <v>81688</v>
      </c>
      <c r="P25" s="166">
        <f>IFERROR(O25/N25-1,"-")</f>
        <v>-0.17479366811124242</v>
      </c>
      <c r="Q25" s="167">
        <f>IFERROR(O25/K25-1,"-")</f>
        <v>-8.1073176219134901E-2</v>
      </c>
      <c r="R25" s="166">
        <f>O25/O$8</f>
        <v>2.4383356705393246E-2</v>
      </c>
      <c r="S25" s="165">
        <v>98686</v>
      </c>
      <c r="T25" s="165">
        <v>40294</v>
      </c>
      <c r="U25" s="165">
        <v>110000</v>
      </c>
      <c r="V25" s="165">
        <v>105592</v>
      </c>
      <c r="W25" s="165">
        <v>87910</v>
      </c>
      <c r="X25" s="166">
        <f>IFERROR(W25/V25-1,"-")</f>
        <v>-0.16745586786877797</v>
      </c>
      <c r="Y25" s="167">
        <f>IFERROR(W25/S25-1,"-")</f>
        <v>-0.10919481993393187</v>
      </c>
      <c r="Z25" s="166">
        <f>W25/W$8</f>
        <v>2.1501468243816036E-2</v>
      </c>
    </row>
    <row r="26" spans="1:26" x14ac:dyDescent="0.25">
      <c r="A26" s="57"/>
      <c r="B26" s="159" t="s">
        <v>108</v>
      </c>
      <c r="C26" s="160">
        <v>194681</v>
      </c>
      <c r="D26" s="160">
        <v>38566</v>
      </c>
      <c r="E26" s="160">
        <v>55994</v>
      </c>
      <c r="F26" s="160">
        <v>152576</v>
      </c>
      <c r="G26" s="160">
        <v>154035</v>
      </c>
      <c r="H26" s="161">
        <f>IFERROR(G26/F26-1,"-")</f>
        <v>9.5624475671141074E-3</v>
      </c>
      <c r="I26" s="162">
        <f>IFERROR(G26/C26-1,"-")</f>
        <v>-0.20878257251606469</v>
      </c>
      <c r="J26" s="161">
        <f>G26/G$8</f>
        <v>0.20860531633089746</v>
      </c>
      <c r="K26" s="160">
        <v>993756</v>
      </c>
      <c r="L26" s="160">
        <v>294122</v>
      </c>
      <c r="M26" s="160">
        <v>489547</v>
      </c>
      <c r="N26" s="160">
        <v>1163992</v>
      </c>
      <c r="O26" s="160">
        <v>1246226</v>
      </c>
      <c r="P26" s="161">
        <f>IFERROR(O26/N26-1,"-")</f>
        <v>7.0648251878019819E-2</v>
      </c>
      <c r="Q26" s="162">
        <f>IFERROR(O26/K26-1,"-")</f>
        <v>0.25405632771022257</v>
      </c>
      <c r="R26" s="161">
        <f>O26/O$8</f>
        <v>0.37199066072783521</v>
      </c>
      <c r="S26" s="160">
        <v>1188437</v>
      </c>
      <c r="T26" s="160">
        <v>332688</v>
      </c>
      <c r="U26" s="160">
        <v>545541</v>
      </c>
      <c r="V26" s="160">
        <v>1316568</v>
      </c>
      <c r="W26" s="160">
        <v>1400261</v>
      </c>
      <c r="X26" s="161">
        <f>IFERROR(W26/V26-1,"-")</f>
        <v>6.3569067454168682E-2</v>
      </c>
      <c r="Y26" s="162">
        <f>IFERROR(W26/S26-1,"-")</f>
        <v>0.17823746652115346</v>
      </c>
      <c r="Z26" s="161">
        <f>W26/W$8</f>
        <v>0.34248285092201214</v>
      </c>
    </row>
    <row r="27" spans="1:26" s="57" customFormat="1" x14ac:dyDescent="0.25">
      <c r="B27" s="164" t="s">
        <v>111</v>
      </c>
      <c r="C27" s="165">
        <v>79694</v>
      </c>
      <c r="D27" s="165">
        <v>14501</v>
      </c>
      <c r="E27" s="165">
        <v>16270</v>
      </c>
      <c r="F27" s="165">
        <v>66823</v>
      </c>
      <c r="G27" s="165">
        <v>69319</v>
      </c>
      <c r="H27" s="166">
        <f t="shared" ref="H27:H34" si="9">IFERROR(G27/F27-1,"-")</f>
        <v>3.7352408601828646E-2</v>
      </c>
      <c r="I27" s="167">
        <f t="shared" ref="I27:I34" si="10">IFERROR(G27/C27-1,"-")</f>
        <v>-0.13018545938213666</v>
      </c>
      <c r="J27" s="166">
        <f t="shared" ref="J27:J34" si="11">G27/G$8</f>
        <v>9.3876793733511738E-2</v>
      </c>
      <c r="K27" s="165">
        <v>470087</v>
      </c>
      <c r="L27" s="165">
        <v>123826</v>
      </c>
      <c r="M27" s="165">
        <v>159037</v>
      </c>
      <c r="N27" s="165">
        <v>590382</v>
      </c>
      <c r="O27" s="165">
        <v>640574</v>
      </c>
      <c r="P27" s="166">
        <f t="shared" ref="P27:P34" si="12">IFERROR(O27/N27-1,"-")</f>
        <v>8.5016142091052904E-2</v>
      </c>
      <c r="Q27" s="167">
        <f t="shared" ref="Q27:Q34" si="13">IFERROR(O27/K27-1,"-")</f>
        <v>0.36267116512475361</v>
      </c>
      <c r="R27" s="166">
        <f t="shared" ref="R27:R34" si="14">O27/O$8</f>
        <v>0.19120732957350617</v>
      </c>
      <c r="S27" s="165">
        <v>549781</v>
      </c>
      <c r="T27" s="165">
        <v>138327</v>
      </c>
      <c r="U27" s="165">
        <v>175307</v>
      </c>
      <c r="V27" s="165">
        <v>657205</v>
      </c>
      <c r="W27" s="165">
        <v>709893</v>
      </c>
      <c r="X27" s="166">
        <f t="shared" ref="X27:X34" si="15">IFERROR(W27/V27-1,"-")</f>
        <v>8.0169810028834165E-2</v>
      </c>
      <c r="Y27" s="167">
        <f t="shared" ref="Y27:Y34" si="16">IFERROR(W27/S27-1,"-")</f>
        <v>0.29122868924171619</v>
      </c>
      <c r="Z27" s="166">
        <f t="shared" ref="Z27:Z34" si="17">W27/W$8</f>
        <v>0.17362918662276527</v>
      </c>
    </row>
    <row r="28" spans="1:26" s="57" customFormat="1" x14ac:dyDescent="0.25">
      <c r="B28" s="164" t="s">
        <v>114</v>
      </c>
      <c r="C28" s="165">
        <v>32075</v>
      </c>
      <c r="D28" s="165">
        <v>7166</v>
      </c>
      <c r="E28" s="165">
        <v>14336</v>
      </c>
      <c r="F28" s="165">
        <v>27397</v>
      </c>
      <c r="G28" s="165">
        <v>30224</v>
      </c>
      <c r="H28" s="166">
        <f t="shared" si="9"/>
        <v>0.10318648027156252</v>
      </c>
      <c r="I28" s="167">
        <f t="shared" si="10"/>
        <v>-5.770849571317227E-2</v>
      </c>
      <c r="J28" s="166">
        <f t="shared" si="11"/>
        <v>4.0931522581134444E-2</v>
      </c>
      <c r="K28" s="165">
        <v>140260</v>
      </c>
      <c r="L28" s="165">
        <v>38335</v>
      </c>
      <c r="M28" s="165">
        <v>81095</v>
      </c>
      <c r="N28" s="165">
        <v>128496</v>
      </c>
      <c r="O28" s="165">
        <v>137331</v>
      </c>
      <c r="P28" s="166">
        <f t="shared" si="12"/>
        <v>6.8757004109077258E-2</v>
      </c>
      <c r="Q28" s="167">
        <f t="shared" si="13"/>
        <v>-2.0882646513617598E-2</v>
      </c>
      <c r="R28" s="166">
        <f t="shared" si="14"/>
        <v>4.0992443929443241E-2</v>
      </c>
      <c r="S28" s="165">
        <v>172335</v>
      </c>
      <c r="T28" s="165">
        <v>45501</v>
      </c>
      <c r="U28" s="165">
        <v>95431</v>
      </c>
      <c r="V28" s="165">
        <v>155893</v>
      </c>
      <c r="W28" s="165">
        <v>167555</v>
      </c>
      <c r="X28" s="166">
        <f t="shared" si="15"/>
        <v>7.4807720680210243E-2</v>
      </c>
      <c r="Y28" s="167">
        <f t="shared" si="16"/>
        <v>-2.7736675660776977E-2</v>
      </c>
      <c r="Z28" s="166">
        <f t="shared" si="17"/>
        <v>4.0981441378598521E-2</v>
      </c>
    </row>
    <row r="29" spans="1:26" x14ac:dyDescent="0.25">
      <c r="A29" s="57"/>
      <c r="B29" s="164" t="s">
        <v>117</v>
      </c>
      <c r="C29" s="165">
        <v>8825</v>
      </c>
      <c r="D29" s="165">
        <v>3102</v>
      </c>
      <c r="E29" s="165">
        <v>4987</v>
      </c>
      <c r="F29" s="165">
        <v>4132</v>
      </c>
      <c r="G29" s="165">
        <v>2982</v>
      </c>
      <c r="H29" s="166">
        <f t="shared" si="9"/>
        <v>-0.27831558567279768</v>
      </c>
      <c r="I29" s="167">
        <f t="shared" si="10"/>
        <v>-0.66209631728045326</v>
      </c>
      <c r="J29" s="166">
        <f t="shared" si="11"/>
        <v>4.0384396617569786E-3</v>
      </c>
      <c r="K29" s="165">
        <v>34464</v>
      </c>
      <c r="L29" s="165">
        <v>13442</v>
      </c>
      <c r="M29" s="165">
        <v>30800</v>
      </c>
      <c r="N29" s="165">
        <v>48228</v>
      </c>
      <c r="O29" s="165">
        <v>43489</v>
      </c>
      <c r="P29" s="166">
        <f t="shared" si="12"/>
        <v>-9.8262420170855069E-2</v>
      </c>
      <c r="Q29" s="167">
        <f t="shared" si="13"/>
        <v>0.26186745589600746</v>
      </c>
      <c r="R29" s="166">
        <f t="shared" si="14"/>
        <v>1.298119429733678E-2</v>
      </c>
      <c r="S29" s="165">
        <v>43289</v>
      </c>
      <c r="T29" s="165">
        <v>16544</v>
      </c>
      <c r="U29" s="165">
        <v>35787</v>
      </c>
      <c r="V29" s="165">
        <v>52360</v>
      </c>
      <c r="W29" s="165">
        <v>46471</v>
      </c>
      <c r="X29" s="166">
        <f t="shared" si="15"/>
        <v>-0.11247135217723458</v>
      </c>
      <c r="Y29" s="167">
        <f t="shared" si="16"/>
        <v>7.3505971493913025E-2</v>
      </c>
      <c r="Z29" s="166">
        <f t="shared" si="17"/>
        <v>1.1366110007489194E-2</v>
      </c>
    </row>
    <row r="30" spans="1:26" x14ac:dyDescent="0.25">
      <c r="A30" s="57"/>
      <c r="B30" s="164" t="s">
        <v>124</v>
      </c>
      <c r="C30" s="165">
        <v>8147</v>
      </c>
      <c r="D30" s="165">
        <v>1713</v>
      </c>
      <c r="E30" s="165">
        <v>3938</v>
      </c>
      <c r="F30" s="165">
        <v>7950</v>
      </c>
      <c r="G30" s="165">
        <v>4040</v>
      </c>
      <c r="H30" s="166">
        <f t="shared" si="9"/>
        <v>-0.49182389937106918</v>
      </c>
      <c r="I30" s="167">
        <f t="shared" si="10"/>
        <v>-0.50411194304652018</v>
      </c>
      <c r="J30" s="166">
        <f t="shared" si="11"/>
        <v>5.4712596356466109E-3</v>
      </c>
      <c r="K30" s="165">
        <v>39988</v>
      </c>
      <c r="L30" s="165">
        <v>11678</v>
      </c>
      <c r="M30" s="165">
        <v>32115</v>
      </c>
      <c r="N30" s="165">
        <v>56445</v>
      </c>
      <c r="O30" s="165">
        <v>53434</v>
      </c>
      <c r="P30" s="166">
        <f t="shared" si="12"/>
        <v>-5.3343963149969031E-2</v>
      </c>
      <c r="Q30" s="167">
        <f t="shared" si="13"/>
        <v>0.3362508752625788</v>
      </c>
      <c r="R30" s="166">
        <f t="shared" si="14"/>
        <v>1.5949714550435593E-2</v>
      </c>
      <c r="S30" s="165">
        <v>48135</v>
      </c>
      <c r="T30" s="165">
        <v>13391</v>
      </c>
      <c r="U30" s="165">
        <v>36053</v>
      </c>
      <c r="V30" s="165">
        <v>64395</v>
      </c>
      <c r="W30" s="165">
        <v>57474</v>
      </c>
      <c r="X30" s="166">
        <f t="shared" si="15"/>
        <v>-0.10747728860936412</v>
      </c>
      <c r="Y30" s="167">
        <f t="shared" si="16"/>
        <v>0.1940168276721721</v>
      </c>
      <c r="Z30" s="166">
        <f t="shared" si="17"/>
        <v>1.4057278874361083E-2</v>
      </c>
    </row>
    <row r="31" spans="1:26" x14ac:dyDescent="0.25">
      <c r="A31" s="57"/>
      <c r="B31" s="164" t="s">
        <v>120</v>
      </c>
      <c r="C31" s="165">
        <v>6953</v>
      </c>
      <c r="D31" s="165">
        <v>1332</v>
      </c>
      <c r="E31" s="165">
        <v>2232</v>
      </c>
      <c r="F31" s="165">
        <v>4497</v>
      </c>
      <c r="G31" s="165">
        <v>3231</v>
      </c>
      <c r="H31" s="166">
        <f t="shared" si="9"/>
        <v>-0.2815210140093396</v>
      </c>
      <c r="I31" s="167">
        <f t="shared" si="10"/>
        <v>-0.5353084999280886</v>
      </c>
      <c r="J31" s="166">
        <f t="shared" si="11"/>
        <v>4.3756534363302473E-3</v>
      </c>
      <c r="K31" s="165">
        <v>58115</v>
      </c>
      <c r="L31" s="165">
        <v>23072</v>
      </c>
      <c r="M31" s="165">
        <v>46414</v>
      </c>
      <c r="N31" s="165">
        <v>73182</v>
      </c>
      <c r="O31" s="165">
        <v>71382</v>
      </c>
      <c r="P31" s="166">
        <f t="shared" si="12"/>
        <v>-2.4596212183323751E-2</v>
      </c>
      <c r="Q31" s="167">
        <f t="shared" si="13"/>
        <v>0.22828873784737169</v>
      </c>
      <c r="R31" s="166">
        <f t="shared" si="14"/>
        <v>2.1307080211835038E-2</v>
      </c>
      <c r="S31" s="165">
        <v>65068</v>
      </c>
      <c r="T31" s="165">
        <v>24404</v>
      </c>
      <c r="U31" s="165">
        <v>48646</v>
      </c>
      <c r="V31" s="165">
        <v>77679</v>
      </c>
      <c r="W31" s="165">
        <v>74613</v>
      </c>
      <c r="X31" s="166">
        <f t="shared" si="15"/>
        <v>-3.9470127061367988E-2</v>
      </c>
      <c r="Y31" s="167">
        <f t="shared" si="16"/>
        <v>0.14669269072355084</v>
      </c>
      <c r="Z31" s="166">
        <f t="shared" si="17"/>
        <v>1.8249221363620134E-2</v>
      </c>
    </row>
    <row r="32" spans="1:26" x14ac:dyDescent="0.25">
      <c r="A32" s="57"/>
      <c r="B32" s="164" t="s">
        <v>129</v>
      </c>
      <c r="C32" s="165">
        <v>6670</v>
      </c>
      <c r="D32" s="165">
        <v>1374</v>
      </c>
      <c r="E32" s="165">
        <v>590</v>
      </c>
      <c r="F32" s="165">
        <v>1708</v>
      </c>
      <c r="G32" s="165">
        <v>2116</v>
      </c>
      <c r="H32" s="166">
        <f t="shared" si="9"/>
        <v>0.23887587822014056</v>
      </c>
      <c r="I32" s="167">
        <f t="shared" si="10"/>
        <v>-0.6827586206896552</v>
      </c>
      <c r="J32" s="166">
        <f t="shared" si="11"/>
        <v>2.8656399477792645E-3</v>
      </c>
      <c r="K32" s="165">
        <v>19478</v>
      </c>
      <c r="L32" s="165">
        <v>8188</v>
      </c>
      <c r="M32" s="165">
        <v>5697</v>
      </c>
      <c r="N32" s="165">
        <v>18357</v>
      </c>
      <c r="O32" s="165">
        <v>18861</v>
      </c>
      <c r="P32" s="166">
        <f t="shared" si="12"/>
        <v>2.7455466579506371E-2</v>
      </c>
      <c r="Q32" s="167">
        <f t="shared" si="13"/>
        <v>-3.1676763528083018E-2</v>
      </c>
      <c r="R32" s="166">
        <f t="shared" si="14"/>
        <v>5.6298904468272204E-3</v>
      </c>
      <c r="S32" s="165">
        <v>26148</v>
      </c>
      <c r="T32" s="165">
        <v>9562</v>
      </c>
      <c r="U32" s="165">
        <v>6287</v>
      </c>
      <c r="V32" s="165">
        <v>20065</v>
      </c>
      <c r="W32" s="165">
        <v>20977</v>
      </c>
      <c r="X32" s="166">
        <f t="shared" si="15"/>
        <v>4.5452280089708363E-2</v>
      </c>
      <c r="Y32" s="167">
        <f t="shared" si="16"/>
        <v>-0.19775891081535868</v>
      </c>
      <c r="Z32" s="166">
        <f t="shared" si="17"/>
        <v>5.1306597582815262E-3</v>
      </c>
    </row>
    <row r="33" spans="1:26" x14ac:dyDescent="0.25">
      <c r="A33" s="57"/>
      <c r="B33" s="164" t="s">
        <v>132</v>
      </c>
      <c r="C33" s="165">
        <v>3066</v>
      </c>
      <c r="D33" s="165">
        <v>669</v>
      </c>
      <c r="E33" s="165">
        <v>195</v>
      </c>
      <c r="F33" s="165">
        <v>794</v>
      </c>
      <c r="G33" s="165">
        <v>833</v>
      </c>
      <c r="H33" s="166">
        <f t="shared" si="9"/>
        <v>4.9118387909319994E-2</v>
      </c>
      <c r="I33" s="167">
        <f t="shared" si="10"/>
        <v>-0.72831050228310501</v>
      </c>
      <c r="J33" s="166">
        <f t="shared" si="11"/>
        <v>1.1281087318053531E-3</v>
      </c>
      <c r="K33" s="165">
        <v>26209</v>
      </c>
      <c r="L33" s="165">
        <v>10873</v>
      </c>
      <c r="M33" s="165">
        <v>4211</v>
      </c>
      <c r="N33" s="165">
        <v>16482</v>
      </c>
      <c r="O33" s="165">
        <v>21199</v>
      </c>
      <c r="P33" s="166">
        <f t="shared" si="12"/>
        <v>0.28619099623832067</v>
      </c>
      <c r="Q33" s="167">
        <f t="shared" si="13"/>
        <v>-0.19115570987065511</v>
      </c>
      <c r="R33" s="166">
        <f t="shared" si="14"/>
        <v>6.3277688130157599E-3</v>
      </c>
      <c r="S33" s="165">
        <v>29275</v>
      </c>
      <c r="T33" s="165">
        <v>11542</v>
      </c>
      <c r="U33" s="165">
        <v>4406</v>
      </c>
      <c r="V33" s="165">
        <v>17276</v>
      </c>
      <c r="W33" s="165">
        <v>22032</v>
      </c>
      <c r="X33" s="166">
        <f t="shared" si="15"/>
        <v>0.27529520722389433</v>
      </c>
      <c r="Y33" s="167">
        <f t="shared" si="16"/>
        <v>-0.24741246797608885</v>
      </c>
      <c r="Z33" s="166">
        <f t="shared" si="17"/>
        <v>5.3886969440081322E-3</v>
      </c>
    </row>
    <row r="34" spans="1:26" x14ac:dyDescent="0.25">
      <c r="A34" s="57"/>
      <c r="B34" s="170" t="s">
        <v>146</v>
      </c>
      <c r="C34" s="171">
        <f>C26-SUM(C27:C33)</f>
        <v>49251</v>
      </c>
      <c r="D34" s="171">
        <f>D26-SUM(D27:D33)</f>
        <v>8709</v>
      </c>
      <c r="E34" s="171">
        <f>E26-SUM(E27:E33)</f>
        <v>13446</v>
      </c>
      <c r="F34" s="171">
        <f>F26-SUM(F27:F33)</f>
        <v>39275</v>
      </c>
      <c r="G34" s="171">
        <f>G26-SUM(G27:G33)</f>
        <v>41290</v>
      </c>
      <c r="H34" s="172">
        <f t="shared" si="9"/>
        <v>5.1304901336728159E-2</v>
      </c>
      <c r="I34" s="173">
        <f t="shared" si="10"/>
        <v>-0.16164138799212202</v>
      </c>
      <c r="J34" s="172">
        <f t="shared" si="11"/>
        <v>5.5917898602932808E-2</v>
      </c>
      <c r="K34" s="171">
        <f>K26-SUM(K27:K33)</f>
        <v>205155</v>
      </c>
      <c r="L34" s="171">
        <f>L26-SUM(L27:L33)</f>
        <v>64708</v>
      </c>
      <c r="M34" s="171">
        <f>M26-SUM(M27:M33)</f>
        <v>130178</v>
      </c>
      <c r="N34" s="171">
        <f>N26-SUM(N27:N33)</f>
        <v>232420</v>
      </c>
      <c r="O34" s="171">
        <f>O26-SUM(O27:O33)</f>
        <v>259956</v>
      </c>
      <c r="P34" s="172">
        <f t="shared" si="12"/>
        <v>0.11847517425350662</v>
      </c>
      <c r="Q34" s="173">
        <f t="shared" si="13"/>
        <v>0.26711998245229207</v>
      </c>
      <c r="R34" s="172">
        <f t="shared" si="14"/>
        <v>7.759523890543539E-2</v>
      </c>
      <c r="S34" s="171">
        <f>S26-SUM(S27:S33)</f>
        <v>254406</v>
      </c>
      <c r="T34" s="171">
        <f>T26-SUM(T27:T33)</f>
        <v>73417</v>
      </c>
      <c r="U34" s="171">
        <f>U26-SUM(U27:U33)</f>
        <v>143624</v>
      </c>
      <c r="V34" s="171">
        <f>V26-SUM(V27:V33)</f>
        <v>271695</v>
      </c>
      <c r="W34" s="171">
        <f>W26-SUM(W27:W33)</f>
        <v>301246</v>
      </c>
      <c r="X34" s="172">
        <f t="shared" si="15"/>
        <v>0.10876534349178302</v>
      </c>
      <c r="Y34" s="173">
        <f t="shared" si="16"/>
        <v>0.18411515451679605</v>
      </c>
      <c r="Z34" s="172">
        <f t="shared" si="17"/>
        <v>7.3680255972888242E-2</v>
      </c>
    </row>
    <row r="35" spans="1:26" x14ac:dyDescent="0.25">
      <c r="A35" s="57"/>
      <c r="B35" s="155" t="s">
        <v>48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x14ac:dyDescent="0.25">
      <c r="A36" s="57"/>
      <c r="B36" s="156" t="s">
        <v>69</v>
      </c>
      <c r="C36" s="178">
        <f>C37+C40</f>
        <v>177700</v>
      </c>
      <c r="D36" s="178">
        <f>D37+D40</f>
        <v>50947</v>
      </c>
      <c r="E36" s="178">
        <f>E37+E40</f>
        <v>50672</v>
      </c>
      <c r="F36" s="178">
        <f>F37+F40</f>
        <v>179190</v>
      </c>
      <c r="G36" s="178">
        <f>G37+G40</f>
        <v>201287</v>
      </c>
      <c r="H36" s="179">
        <f>IFERROR(G36/F36-1,"-")</f>
        <v>0.12331603326078455</v>
      </c>
      <c r="I36" s="179">
        <f>IFERROR(G36/C36-1,"-")</f>
        <v>0.13273494653911078</v>
      </c>
      <c r="J36" s="179">
        <f>G36/G$8</f>
        <v>0.27259738571297015</v>
      </c>
      <c r="K36" s="178">
        <f>K37+K40</f>
        <v>552295</v>
      </c>
      <c r="L36" s="178">
        <f>L37+L40</f>
        <v>144560</v>
      </c>
      <c r="M36" s="178">
        <f>M37+M40</f>
        <v>206077</v>
      </c>
      <c r="N36" s="178">
        <f>N37+N40</f>
        <v>573367</v>
      </c>
      <c r="O36" s="178">
        <f>O37+O40</f>
        <v>609226</v>
      </c>
      <c r="P36" s="179">
        <f>IFERROR(O36/N36-1,"-")</f>
        <v>6.254109497058602E-2</v>
      </c>
      <c r="Q36" s="179">
        <f>IFERROR(O36/K36-1,"-")</f>
        <v>0.10308078110430108</v>
      </c>
      <c r="R36" s="179">
        <f>O36/O$8</f>
        <v>0.1818501477842511</v>
      </c>
      <c r="S36" s="178">
        <f>S37+S40</f>
        <v>729995</v>
      </c>
      <c r="T36" s="178">
        <f>T37+T40</f>
        <v>195507</v>
      </c>
      <c r="U36" s="178">
        <f>U37+U40</f>
        <v>256749</v>
      </c>
      <c r="V36" s="178">
        <f>V37+V40</f>
        <v>752557</v>
      </c>
      <c r="W36" s="178">
        <f>W37+W40</f>
        <v>810513</v>
      </c>
      <c r="X36" s="179">
        <f>IFERROR(W36/V36-1,"-")</f>
        <v>7.7012106724141827E-2</v>
      </c>
      <c r="Y36" s="179">
        <f>IFERROR(W36/S36-1,"-")</f>
        <v>0.11029938561223029</v>
      </c>
      <c r="Z36" s="179">
        <f>W36/W$8</f>
        <v>0.19823933034580896</v>
      </c>
    </row>
    <row r="37" spans="1:26" x14ac:dyDescent="0.25">
      <c r="A37" s="57"/>
      <c r="B37" s="159" t="s">
        <v>98</v>
      </c>
      <c r="C37" s="160">
        <v>16606</v>
      </c>
      <c r="D37" s="160">
        <v>4883</v>
      </c>
      <c r="E37" s="160">
        <v>6062</v>
      </c>
      <c r="F37" s="160">
        <v>22234</v>
      </c>
      <c r="G37" s="160">
        <v>28331</v>
      </c>
      <c r="H37" s="161">
        <f>IFERROR(G37/F37-1,"-")</f>
        <v>0.27421966357830341</v>
      </c>
      <c r="I37" s="162">
        <f>IFERROR(G37/C37-1,"-")</f>
        <v>0.70607009514633257</v>
      </c>
      <c r="J37" s="161">
        <f>G37/G$8</f>
        <v>3.8367885331065381E-2</v>
      </c>
      <c r="K37" s="160">
        <v>64346</v>
      </c>
      <c r="L37" s="160">
        <v>17106</v>
      </c>
      <c r="M37" s="160">
        <v>33772</v>
      </c>
      <c r="N37" s="160">
        <v>60854</v>
      </c>
      <c r="O37" s="160">
        <v>52810</v>
      </c>
      <c r="P37" s="161">
        <f>IFERROR(O37/N37-1,"-")</f>
        <v>-0.13218523022315709</v>
      </c>
      <c r="Q37" s="162">
        <f>IFERROR(O37/K37-1,"-")</f>
        <v>-0.17928076337301468</v>
      </c>
      <c r="R37" s="161">
        <f>O37/O$8</f>
        <v>1.576345445612351E-2</v>
      </c>
      <c r="S37" s="160">
        <v>80952</v>
      </c>
      <c r="T37" s="160">
        <v>21989</v>
      </c>
      <c r="U37" s="160">
        <v>39834</v>
      </c>
      <c r="V37" s="160">
        <v>83088</v>
      </c>
      <c r="W37" s="160">
        <v>81141</v>
      </c>
      <c r="X37" s="161">
        <f>IFERROR(W37/V37-1,"-")</f>
        <v>-2.3432986712882742E-2</v>
      </c>
      <c r="Y37" s="162">
        <f>IFERROR(W37/S37-1,"-")</f>
        <v>2.3347168692557929E-3</v>
      </c>
      <c r="Z37" s="161">
        <f>W37/W$8</f>
        <v>1.984587230999291E-2</v>
      </c>
    </row>
    <row r="38" spans="1:26" x14ac:dyDescent="0.25">
      <c r="A38" s="57"/>
      <c r="B38" s="164" t="s">
        <v>104</v>
      </c>
      <c r="C38" s="165">
        <v>9694</v>
      </c>
      <c r="D38" s="165">
        <v>1992</v>
      </c>
      <c r="E38" s="165">
        <v>4351</v>
      </c>
      <c r="F38" s="165">
        <v>9363</v>
      </c>
      <c r="G38" s="165">
        <v>15562</v>
      </c>
      <c r="H38" s="166">
        <f>IFERROR(G38/F38-1,"-")</f>
        <v>0.66207412154224077</v>
      </c>
      <c r="I38" s="167">
        <f>IFERROR(G38/C38-1,"-")</f>
        <v>0.6053228801320405</v>
      </c>
      <c r="J38" s="166">
        <f>G38/G$8</f>
        <v>2.107518377473578E-2</v>
      </c>
      <c r="K38" s="165">
        <v>8485</v>
      </c>
      <c r="L38" s="165">
        <v>1625</v>
      </c>
      <c r="M38" s="165">
        <v>4726</v>
      </c>
      <c r="N38" s="165">
        <v>9315</v>
      </c>
      <c r="O38" s="165">
        <v>13363</v>
      </c>
      <c r="P38" s="166">
        <f>IFERROR(O38/N38-1,"-")</f>
        <v>0.43456790123456801</v>
      </c>
      <c r="Q38" s="167">
        <f>IFERROR(O38/K38-1,"-")</f>
        <v>0.57489687684148505</v>
      </c>
      <c r="R38" s="166">
        <f>O38/O$8</f>
        <v>3.9887718594428792E-3</v>
      </c>
      <c r="S38" s="165">
        <v>18179</v>
      </c>
      <c r="T38" s="165">
        <v>3617</v>
      </c>
      <c r="U38" s="165">
        <v>9077</v>
      </c>
      <c r="V38" s="165">
        <v>18678</v>
      </c>
      <c r="W38" s="165">
        <v>28925</v>
      </c>
      <c r="X38" s="166">
        <f>IFERROR(W38/V38-1,"-")</f>
        <v>0.5486133418995609</v>
      </c>
      <c r="Y38" s="167">
        <f>IFERROR(W38/S38-1,"-")</f>
        <v>0.59112162385169698</v>
      </c>
      <c r="Z38" s="166">
        <f>W38/W$8</f>
        <v>7.0746214190920125E-3</v>
      </c>
    </row>
    <row r="39" spans="1:26" x14ac:dyDescent="0.25">
      <c r="A39" s="57"/>
      <c r="B39" s="164" t="s">
        <v>101</v>
      </c>
      <c r="C39" s="165">
        <v>6912</v>
      </c>
      <c r="D39" s="165">
        <v>2891</v>
      </c>
      <c r="E39" s="165">
        <v>1711</v>
      </c>
      <c r="F39" s="165">
        <v>12871</v>
      </c>
      <c r="G39" s="165">
        <v>12769</v>
      </c>
      <c r="H39" s="166">
        <f>IFERROR(G39/F39-1,"-")</f>
        <v>-7.9247921684406641E-3</v>
      </c>
      <c r="I39" s="167">
        <f>IFERROR(G39/C39-1,"-")</f>
        <v>0.84736689814814814</v>
      </c>
      <c r="J39" s="166">
        <f>G39/G$8</f>
        <v>1.7292701556329598E-2</v>
      </c>
      <c r="K39" s="165">
        <v>55861</v>
      </c>
      <c r="L39" s="165">
        <v>15481</v>
      </c>
      <c r="M39" s="165">
        <v>29046</v>
      </c>
      <c r="N39" s="165">
        <v>51539</v>
      </c>
      <c r="O39" s="165">
        <v>39447</v>
      </c>
      <c r="P39" s="166">
        <f>IFERROR(O39/N39-1,"-")</f>
        <v>-0.23461844428491041</v>
      </c>
      <c r="Q39" s="167">
        <f>IFERROR(O39/K39-1,"-")</f>
        <v>-0.29383648699450426</v>
      </c>
      <c r="R39" s="166">
        <f>O39/O$8</f>
        <v>1.177468259668063E-2</v>
      </c>
      <c r="S39" s="165">
        <v>62773</v>
      </c>
      <c r="T39" s="165">
        <v>18372</v>
      </c>
      <c r="U39" s="165">
        <v>30757</v>
      </c>
      <c r="V39" s="165">
        <v>64410</v>
      </c>
      <c r="W39" s="165">
        <v>52216</v>
      </c>
      <c r="X39" s="166">
        <f>IFERROR(W39/V39-1,"-")</f>
        <v>-0.18931842881540129</v>
      </c>
      <c r="Y39" s="167">
        <f>IFERROR(W39/S39-1,"-")</f>
        <v>-0.16817740111194301</v>
      </c>
      <c r="Z39" s="166">
        <f>W39/W$8</f>
        <v>1.27712508909009E-2</v>
      </c>
    </row>
    <row r="40" spans="1:26" x14ac:dyDescent="0.25">
      <c r="A40" s="57"/>
      <c r="B40" s="159" t="s">
        <v>108</v>
      </c>
      <c r="C40" s="160">
        <v>161094</v>
      </c>
      <c r="D40" s="160">
        <v>46064</v>
      </c>
      <c r="E40" s="160">
        <v>44610</v>
      </c>
      <c r="F40" s="160">
        <v>156956</v>
      </c>
      <c r="G40" s="160">
        <v>172956</v>
      </c>
      <c r="H40" s="161">
        <f>IFERROR(G40/F40-1,"-")</f>
        <v>0.10193939702846655</v>
      </c>
      <c r="I40" s="162">
        <f>IFERROR(G40/C40-1,"-")</f>
        <v>7.3634027338076002E-2</v>
      </c>
      <c r="J40" s="161">
        <f>G40/G$8</f>
        <v>0.23422950038190476</v>
      </c>
      <c r="K40" s="160">
        <v>487949</v>
      </c>
      <c r="L40" s="160">
        <v>127454</v>
      </c>
      <c r="M40" s="160">
        <v>172305</v>
      </c>
      <c r="N40" s="160">
        <v>512513</v>
      </c>
      <c r="O40" s="160">
        <v>556416</v>
      </c>
      <c r="P40" s="161">
        <f>IFERROR(O40/N40-1,"-")</f>
        <v>8.5662217348633218E-2</v>
      </c>
      <c r="Q40" s="162">
        <f>IFERROR(O40/K40-1,"-")</f>
        <v>0.14031589366921549</v>
      </c>
      <c r="R40" s="161">
        <f>O40/O$8</f>
        <v>0.16608669332812762</v>
      </c>
      <c r="S40" s="160">
        <v>649043</v>
      </c>
      <c r="T40" s="160">
        <v>173518</v>
      </c>
      <c r="U40" s="160">
        <v>216915</v>
      </c>
      <c r="V40" s="160">
        <v>669469</v>
      </c>
      <c r="W40" s="160">
        <v>729372</v>
      </c>
      <c r="X40" s="161">
        <f>IFERROR(W40/V40-1,"-")</f>
        <v>8.9478377639591988E-2</v>
      </c>
      <c r="Y40" s="162">
        <f>IFERROR(W40/S40-1,"-")</f>
        <v>0.12376529752266019</v>
      </c>
      <c r="Z40" s="161">
        <f>W40/W$8</f>
        <v>0.17839345803581605</v>
      </c>
    </row>
    <row r="41" spans="1:26" s="57" customFormat="1" x14ac:dyDescent="0.25">
      <c r="B41" s="164" t="s">
        <v>111</v>
      </c>
      <c r="C41" s="165">
        <v>87652</v>
      </c>
      <c r="D41" s="165">
        <v>23313</v>
      </c>
      <c r="E41" s="165">
        <v>17021</v>
      </c>
      <c r="F41" s="165">
        <v>75160</v>
      </c>
      <c r="G41" s="165">
        <v>74709</v>
      </c>
      <c r="H41" s="166">
        <f t="shared" ref="H41:H48" si="18">IFERROR(G41/F41-1,"-")</f>
        <v>-6.0005321979776927E-3</v>
      </c>
      <c r="I41" s="167">
        <f t="shared" ref="I41:I48" si="19">IFERROR(G41/C41-1,"-")</f>
        <v>-0.14766348742755442</v>
      </c>
      <c r="J41" s="166">
        <f t="shared" ref="J41:J48" si="20">G41/G$8</f>
        <v>0.10117632082166401</v>
      </c>
      <c r="K41" s="165">
        <v>262145</v>
      </c>
      <c r="L41" s="165">
        <v>60908</v>
      </c>
      <c r="M41" s="165">
        <v>63769</v>
      </c>
      <c r="N41" s="165">
        <v>269103</v>
      </c>
      <c r="O41" s="165">
        <v>299592</v>
      </c>
      <c r="P41" s="166">
        <f t="shared" ref="P41:P48" si="21">IFERROR(O41/N41-1,"-")</f>
        <v>0.11329862543338431</v>
      </c>
      <c r="Q41" s="167">
        <f t="shared" ref="Q41:Q48" si="22">IFERROR(O41/K41-1,"-")</f>
        <v>0.1428484235823686</v>
      </c>
      <c r="R41" s="166">
        <f t="shared" ref="R41:R48" si="23">O41/O$8</f>
        <v>8.9426336819143235E-2</v>
      </c>
      <c r="S41" s="165">
        <v>349797</v>
      </c>
      <c r="T41" s="165">
        <v>84221</v>
      </c>
      <c r="U41" s="165">
        <v>80790</v>
      </c>
      <c r="V41" s="165">
        <v>344263</v>
      </c>
      <c r="W41" s="165">
        <v>374301</v>
      </c>
      <c r="X41" s="166">
        <f t="shared" ref="X41:X48" si="24">IFERROR(W41/V41-1,"-")</f>
        <v>8.7253059434211577E-2</v>
      </c>
      <c r="Y41" s="167">
        <f t="shared" ref="Y41:Y48" si="25">IFERROR(W41/S41-1,"-")</f>
        <v>7.0052058765512459E-2</v>
      </c>
      <c r="Z41" s="166">
        <f t="shared" ref="Z41:Z48" si="26">W41/W$8</f>
        <v>9.1548413890667563E-2</v>
      </c>
    </row>
    <row r="42" spans="1:26" s="57" customFormat="1" x14ac:dyDescent="0.25">
      <c r="B42" s="164" t="s">
        <v>114</v>
      </c>
      <c r="C42" s="165">
        <v>11396</v>
      </c>
      <c r="D42" s="165">
        <v>3106</v>
      </c>
      <c r="E42" s="165">
        <v>2578</v>
      </c>
      <c r="F42" s="165">
        <v>7845</v>
      </c>
      <c r="G42" s="165">
        <v>10865</v>
      </c>
      <c r="H42" s="166">
        <f t="shared" si="18"/>
        <v>0.38495857233906938</v>
      </c>
      <c r="I42" s="167">
        <f t="shared" si="19"/>
        <v>-4.6595296595296598E-2</v>
      </c>
      <c r="J42" s="166">
        <f t="shared" si="20"/>
        <v>1.4714167312203076E-2</v>
      </c>
      <c r="K42" s="165">
        <v>26865</v>
      </c>
      <c r="L42" s="165">
        <v>7249</v>
      </c>
      <c r="M42" s="165">
        <v>10918</v>
      </c>
      <c r="N42" s="165">
        <v>19949</v>
      </c>
      <c r="O42" s="165">
        <v>22563</v>
      </c>
      <c r="P42" s="166">
        <f t="shared" si="21"/>
        <v>0.13103413704947608</v>
      </c>
      <c r="Q42" s="167">
        <f t="shared" si="22"/>
        <v>-0.16013400335008376</v>
      </c>
      <c r="R42" s="166">
        <f t="shared" si="23"/>
        <v>6.7349142755825557E-3</v>
      </c>
      <c r="S42" s="165">
        <v>38261</v>
      </c>
      <c r="T42" s="165">
        <v>10355</v>
      </c>
      <c r="U42" s="165">
        <v>13496</v>
      </c>
      <c r="V42" s="165">
        <v>27794</v>
      </c>
      <c r="W42" s="165">
        <v>33428</v>
      </c>
      <c r="X42" s="166">
        <f t="shared" si="24"/>
        <v>0.20270561991796798</v>
      </c>
      <c r="Y42" s="167">
        <f t="shared" si="25"/>
        <v>-0.12631661482972212</v>
      </c>
      <c r="Z42" s="166">
        <f t="shared" si="26"/>
        <v>8.1759877198758091E-3</v>
      </c>
    </row>
    <row r="43" spans="1:26" x14ac:dyDescent="0.25">
      <c r="A43" s="57"/>
      <c r="B43" s="164" t="s">
        <v>117</v>
      </c>
      <c r="C43" s="165">
        <v>6703</v>
      </c>
      <c r="D43" s="165">
        <v>1962</v>
      </c>
      <c r="E43" s="165">
        <v>1781</v>
      </c>
      <c r="F43" s="165">
        <v>5675</v>
      </c>
      <c r="G43" s="165">
        <v>7865</v>
      </c>
      <c r="H43" s="166">
        <f t="shared" si="18"/>
        <v>0.38590308370044046</v>
      </c>
      <c r="I43" s="167">
        <f t="shared" si="19"/>
        <v>0.17335521408324639</v>
      </c>
      <c r="J43" s="166">
        <f t="shared" si="20"/>
        <v>1.0651350751079355E-2</v>
      </c>
      <c r="K43" s="165">
        <v>9914</v>
      </c>
      <c r="L43" s="165">
        <v>3852</v>
      </c>
      <c r="M43" s="165">
        <v>8252</v>
      </c>
      <c r="N43" s="165">
        <v>12032</v>
      </c>
      <c r="O43" s="165">
        <v>11886</v>
      </c>
      <c r="P43" s="166">
        <f t="shared" si="21"/>
        <v>-1.2134308510638347E-2</v>
      </c>
      <c r="Q43" s="167">
        <f t="shared" si="22"/>
        <v>0.19891063143030063</v>
      </c>
      <c r="R43" s="166">
        <f t="shared" si="23"/>
        <v>3.5478966041561076E-3</v>
      </c>
      <c r="S43" s="165">
        <v>16617</v>
      </c>
      <c r="T43" s="165">
        <v>5814</v>
      </c>
      <c r="U43" s="165">
        <v>10033</v>
      </c>
      <c r="V43" s="165">
        <v>17707</v>
      </c>
      <c r="W43" s="165">
        <v>19751</v>
      </c>
      <c r="X43" s="166">
        <f t="shared" si="24"/>
        <v>0.11543457389732881</v>
      </c>
      <c r="Y43" s="167">
        <f t="shared" si="25"/>
        <v>0.18860203406150333</v>
      </c>
      <c r="Z43" s="166">
        <f t="shared" si="26"/>
        <v>4.8307985358162948E-3</v>
      </c>
    </row>
    <row r="44" spans="1:26" x14ac:dyDescent="0.25">
      <c r="A44" s="57"/>
      <c r="B44" s="164" t="s">
        <v>124</v>
      </c>
      <c r="C44" s="165">
        <v>2994</v>
      </c>
      <c r="D44" s="165">
        <v>781</v>
      </c>
      <c r="E44" s="165">
        <v>1430</v>
      </c>
      <c r="F44" s="165">
        <v>3236</v>
      </c>
      <c r="G44" s="165">
        <v>3482</v>
      </c>
      <c r="H44" s="166">
        <f t="shared" si="18"/>
        <v>7.6019777503090191E-2</v>
      </c>
      <c r="I44" s="167">
        <f t="shared" si="19"/>
        <v>0.16299265197060797</v>
      </c>
      <c r="J44" s="166">
        <f t="shared" si="20"/>
        <v>4.7155757552775988E-3</v>
      </c>
      <c r="K44" s="165">
        <v>24453</v>
      </c>
      <c r="L44" s="165">
        <v>5930</v>
      </c>
      <c r="M44" s="165">
        <v>13570</v>
      </c>
      <c r="N44" s="165">
        <v>27358</v>
      </c>
      <c r="O44" s="165">
        <v>26160</v>
      </c>
      <c r="P44" s="166">
        <f t="shared" si="21"/>
        <v>-4.3789750712771358E-2</v>
      </c>
      <c r="Q44" s="167">
        <f t="shared" si="22"/>
        <v>6.9807385596859284E-2</v>
      </c>
      <c r="R44" s="166">
        <f t="shared" si="23"/>
        <v>7.8085962615449915E-3</v>
      </c>
      <c r="S44" s="165">
        <v>27447</v>
      </c>
      <c r="T44" s="165">
        <v>6711</v>
      </c>
      <c r="U44" s="165">
        <v>15000</v>
      </c>
      <c r="V44" s="165">
        <v>30594</v>
      </c>
      <c r="W44" s="165">
        <v>29642</v>
      </c>
      <c r="X44" s="166">
        <f t="shared" si="24"/>
        <v>-3.1117212525331728E-2</v>
      </c>
      <c r="Y44" s="167">
        <f t="shared" si="25"/>
        <v>7.9972310270703506E-2</v>
      </c>
      <c r="Z44" s="166">
        <f t="shared" si="26"/>
        <v>7.2499888713820375E-3</v>
      </c>
    </row>
    <row r="45" spans="1:26" x14ac:dyDescent="0.25">
      <c r="A45" s="57"/>
      <c r="B45" s="164" t="s">
        <v>120</v>
      </c>
      <c r="C45" s="165">
        <v>2495</v>
      </c>
      <c r="D45" s="165">
        <v>1043</v>
      </c>
      <c r="E45" s="165">
        <v>722</v>
      </c>
      <c r="F45" s="165">
        <v>1778</v>
      </c>
      <c r="G45" s="165">
        <v>2269</v>
      </c>
      <c r="H45" s="166">
        <f t="shared" si="18"/>
        <v>0.27615298087739037</v>
      </c>
      <c r="I45" s="167">
        <f t="shared" si="19"/>
        <v>-9.05811623246493E-2</v>
      </c>
      <c r="J45" s="166">
        <f t="shared" si="20"/>
        <v>3.0728435923965741E-3</v>
      </c>
      <c r="K45" s="165">
        <v>31182</v>
      </c>
      <c r="L45" s="165">
        <v>10410</v>
      </c>
      <c r="M45" s="165">
        <v>16968</v>
      </c>
      <c r="N45" s="165">
        <v>29000</v>
      </c>
      <c r="O45" s="165">
        <v>33231</v>
      </c>
      <c r="P45" s="166">
        <f t="shared" si="21"/>
        <v>0.14589655172413796</v>
      </c>
      <c r="Q45" s="167">
        <f t="shared" si="22"/>
        <v>6.5710987107946872E-2</v>
      </c>
      <c r="R45" s="166">
        <f t="shared" si="23"/>
        <v>9.9192455033410409E-3</v>
      </c>
      <c r="S45" s="165">
        <v>33677</v>
      </c>
      <c r="T45" s="165">
        <v>11453</v>
      </c>
      <c r="U45" s="165">
        <v>17690</v>
      </c>
      <c r="V45" s="165">
        <v>30778</v>
      </c>
      <c r="W45" s="165">
        <v>35500</v>
      </c>
      <c r="X45" s="166">
        <f t="shared" si="24"/>
        <v>0.15342127493664304</v>
      </c>
      <c r="Y45" s="167">
        <f t="shared" si="25"/>
        <v>5.4131900109867237E-2</v>
      </c>
      <c r="Z45" s="166">
        <f t="shared" si="26"/>
        <v>8.6827678609426601E-3</v>
      </c>
    </row>
    <row r="46" spans="1:26" x14ac:dyDescent="0.25">
      <c r="A46" s="57"/>
      <c r="B46" s="164" t="s">
        <v>129</v>
      </c>
      <c r="C46" s="165">
        <v>3512</v>
      </c>
      <c r="D46" s="165">
        <v>1099</v>
      </c>
      <c r="E46" s="165">
        <v>749</v>
      </c>
      <c r="F46" s="165">
        <v>2218</v>
      </c>
      <c r="G46" s="165">
        <v>2218</v>
      </c>
      <c r="H46" s="166">
        <f t="shared" si="18"/>
        <v>0</v>
      </c>
      <c r="I46" s="167">
        <f t="shared" si="19"/>
        <v>-0.3684510250569476</v>
      </c>
      <c r="J46" s="166">
        <f t="shared" si="20"/>
        <v>3.0037757108574712E-3</v>
      </c>
      <c r="K46" s="165">
        <v>4530</v>
      </c>
      <c r="L46" s="165">
        <v>2290</v>
      </c>
      <c r="M46" s="165">
        <v>2639</v>
      </c>
      <c r="N46" s="165">
        <v>6605</v>
      </c>
      <c r="O46" s="165">
        <v>7002</v>
      </c>
      <c r="P46" s="166">
        <f t="shared" si="21"/>
        <v>6.0105980317940899E-2</v>
      </c>
      <c r="Q46" s="167">
        <f t="shared" si="22"/>
        <v>0.54569536423841059</v>
      </c>
      <c r="R46" s="166">
        <f t="shared" si="23"/>
        <v>2.0900531736750012E-3</v>
      </c>
      <c r="S46" s="165">
        <v>8042</v>
      </c>
      <c r="T46" s="165">
        <v>3389</v>
      </c>
      <c r="U46" s="165">
        <v>3388</v>
      </c>
      <c r="V46" s="165">
        <v>8823</v>
      </c>
      <c r="W46" s="165">
        <v>9220</v>
      </c>
      <c r="X46" s="166">
        <f t="shared" si="24"/>
        <v>4.4996033095318966E-2</v>
      </c>
      <c r="Y46" s="167">
        <f t="shared" si="25"/>
        <v>0.14648097488187029</v>
      </c>
      <c r="Z46" s="166">
        <f t="shared" si="26"/>
        <v>2.2550737937434176E-3</v>
      </c>
    </row>
    <row r="47" spans="1:26" x14ac:dyDescent="0.25">
      <c r="A47" s="57"/>
      <c r="B47" s="164" t="s">
        <v>132</v>
      </c>
      <c r="C47" s="165">
        <v>4005</v>
      </c>
      <c r="D47" s="165">
        <v>1080</v>
      </c>
      <c r="E47" s="165">
        <v>761</v>
      </c>
      <c r="F47" s="165">
        <v>1311</v>
      </c>
      <c r="G47" s="165">
        <v>1982</v>
      </c>
      <c r="H47" s="166">
        <f t="shared" si="18"/>
        <v>0.51182303585049582</v>
      </c>
      <c r="I47" s="167">
        <f t="shared" si="19"/>
        <v>-0.50511860174781531</v>
      </c>
      <c r="J47" s="166">
        <f t="shared" si="20"/>
        <v>2.6841674747157384E-3</v>
      </c>
      <c r="K47" s="165">
        <v>7898</v>
      </c>
      <c r="L47" s="165">
        <v>4129</v>
      </c>
      <c r="M47" s="165">
        <v>3019</v>
      </c>
      <c r="N47" s="165">
        <v>6804</v>
      </c>
      <c r="O47" s="165">
        <v>8431</v>
      </c>
      <c r="P47" s="166">
        <f t="shared" si="21"/>
        <v>0.23912404467960013</v>
      </c>
      <c r="Q47" s="167">
        <f t="shared" si="22"/>
        <v>6.7485439351734566E-2</v>
      </c>
      <c r="R47" s="166">
        <f t="shared" si="23"/>
        <v>2.5166007293993052E-3</v>
      </c>
      <c r="S47" s="165">
        <v>11903</v>
      </c>
      <c r="T47" s="165">
        <v>5209</v>
      </c>
      <c r="U47" s="165">
        <v>3780</v>
      </c>
      <c r="V47" s="165">
        <v>8115</v>
      </c>
      <c r="W47" s="165">
        <v>10413</v>
      </c>
      <c r="X47" s="166">
        <f t="shared" si="24"/>
        <v>0.28317929759704241</v>
      </c>
      <c r="Y47" s="167">
        <f t="shared" si="25"/>
        <v>-0.12517852642191041</v>
      </c>
      <c r="Z47" s="166">
        <f t="shared" si="26"/>
        <v>2.5468637108731246E-3</v>
      </c>
    </row>
    <row r="48" spans="1:26" x14ac:dyDescent="0.25">
      <c r="A48" s="57"/>
      <c r="B48" s="170" t="s">
        <v>146</v>
      </c>
      <c r="C48" s="171">
        <f>C40-SUM(C41:C47)</f>
        <v>42337</v>
      </c>
      <c r="D48" s="171">
        <f>D40-SUM(D41:D47)</f>
        <v>13680</v>
      </c>
      <c r="E48" s="171">
        <f>E40-SUM(E41:E47)</f>
        <v>19568</v>
      </c>
      <c r="F48" s="171">
        <f>F40-SUM(F41:F47)</f>
        <v>59733</v>
      </c>
      <c r="G48" s="171">
        <f>G40-SUM(G41:G47)</f>
        <v>69566</v>
      </c>
      <c r="H48" s="172">
        <f t="shared" si="18"/>
        <v>0.16461587397251098</v>
      </c>
      <c r="I48" s="173">
        <f t="shared" si="19"/>
        <v>0.64314901858894102</v>
      </c>
      <c r="J48" s="172">
        <f t="shared" si="20"/>
        <v>9.4211298963710929E-2</v>
      </c>
      <c r="K48" s="171">
        <f>K40-SUM(K41:K47)</f>
        <v>120962</v>
      </c>
      <c r="L48" s="171">
        <f>L40-SUM(L41:L47)</f>
        <v>32686</v>
      </c>
      <c r="M48" s="171">
        <f>M40-SUM(M41:M47)</f>
        <v>53170</v>
      </c>
      <c r="N48" s="171">
        <f>N40-SUM(N41:N47)</f>
        <v>141662</v>
      </c>
      <c r="O48" s="171">
        <f>O40-SUM(O41:O47)</f>
        <v>147551</v>
      </c>
      <c r="P48" s="172">
        <f t="shared" si="21"/>
        <v>4.157078115514401E-2</v>
      </c>
      <c r="Q48" s="173">
        <f t="shared" si="22"/>
        <v>0.21981283378251026</v>
      </c>
      <c r="R48" s="172">
        <f t="shared" si="23"/>
        <v>4.4043049961285365E-2</v>
      </c>
      <c r="S48" s="171">
        <f>S40-SUM(S41:S47)</f>
        <v>163299</v>
      </c>
      <c r="T48" s="171">
        <f>T40-SUM(T41:T47)</f>
        <v>46366</v>
      </c>
      <c r="U48" s="171">
        <f>U40-SUM(U41:U47)</f>
        <v>72738</v>
      </c>
      <c r="V48" s="171">
        <f>V40-SUM(V41:V47)</f>
        <v>201395</v>
      </c>
      <c r="W48" s="171">
        <f>W40-SUM(W41:W47)</f>
        <v>217117</v>
      </c>
      <c r="X48" s="172">
        <f t="shared" si="24"/>
        <v>7.8065493185034418E-2</v>
      </c>
      <c r="Y48" s="173">
        <f t="shared" si="25"/>
        <v>0.32956723556176093</v>
      </c>
      <c r="Z48" s="172">
        <f t="shared" si="26"/>
        <v>5.3103563652515139E-2</v>
      </c>
    </row>
    <row r="49" spans="1:26" x14ac:dyDescent="0.25">
      <c r="A49" s="57"/>
      <c r="B49" s="155" t="s">
        <v>49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x14ac:dyDescent="0.25">
      <c r="A50" s="57"/>
      <c r="B50" s="156" t="s">
        <v>69</v>
      </c>
      <c r="C50" s="178">
        <f>C51+C54</f>
        <v>0</v>
      </c>
      <c r="D50" s="178">
        <f>D51+D54</f>
        <v>2479</v>
      </c>
      <c r="E50" s="178">
        <f>E51+E54</f>
        <v>3463</v>
      </c>
      <c r="F50" s="178">
        <f>F51+F54</f>
        <v>0</v>
      </c>
      <c r="G50" s="178">
        <f>G51+G54</f>
        <v>0</v>
      </c>
      <c r="H50" s="179" t="str">
        <f>IFERROR(G50/F50-1,"-")</f>
        <v>-</v>
      </c>
      <c r="I50" s="179" t="str">
        <f>IFERROR(G50/C50-1,"-")</f>
        <v>-</v>
      </c>
      <c r="J50" s="179">
        <f>G50/G$8</f>
        <v>0</v>
      </c>
      <c r="K50" s="178">
        <f>K51+K54</f>
        <v>0</v>
      </c>
      <c r="L50" s="178">
        <f>L51+L54</f>
        <v>0</v>
      </c>
      <c r="M50" s="178">
        <f>M51+M54</f>
        <v>0</v>
      </c>
      <c r="N50" s="178">
        <f>N51+N54</f>
        <v>0</v>
      </c>
      <c r="O50" s="178">
        <f>O51+O54</f>
        <v>0</v>
      </c>
      <c r="P50" s="179" t="str">
        <f>IFERROR(O50/N50-1,"-")</f>
        <v>-</v>
      </c>
      <c r="Q50" s="179" t="str">
        <f>IFERROR(O50/K50-1,"-")</f>
        <v>-</v>
      </c>
      <c r="R50" s="179">
        <f>O50/O$8</f>
        <v>0</v>
      </c>
      <c r="S50" s="178">
        <f>S51+S54</f>
        <v>38821</v>
      </c>
      <c r="T50" s="178">
        <f>T51+T54</f>
        <v>10671</v>
      </c>
      <c r="U50" s="178">
        <f>U51+U54</f>
        <v>20161</v>
      </c>
      <c r="V50" s="178">
        <f>V51+V54</f>
        <v>37638</v>
      </c>
      <c r="W50" s="178">
        <f>W51+W54</f>
        <v>50521</v>
      </c>
      <c r="X50" s="179">
        <f>IFERROR(W50/V50-1,"-")</f>
        <v>0.34228705032148365</v>
      </c>
      <c r="Y50" s="179">
        <f>IFERROR(W50/S50-1,"-")</f>
        <v>0.30138327194044456</v>
      </c>
      <c r="Z50" s="179">
        <f>W50/W$8</f>
        <v>1.2356679298667158E-2</v>
      </c>
    </row>
    <row r="51" spans="1:26" x14ac:dyDescent="0.25">
      <c r="A51" s="57"/>
      <c r="B51" s="159" t="s">
        <v>98</v>
      </c>
      <c r="C51" s="160">
        <v>0</v>
      </c>
      <c r="D51" s="160">
        <v>1212</v>
      </c>
      <c r="E51" s="160">
        <v>787</v>
      </c>
      <c r="F51" s="160">
        <v>0</v>
      </c>
      <c r="G51" s="160">
        <v>0</v>
      </c>
      <c r="H51" s="161" t="str">
        <f>IFERROR(G51/F51-1,"-")</f>
        <v>-</v>
      </c>
      <c r="I51" s="162" t="str">
        <f>IFERROR(G51/C51-1,"-")</f>
        <v>-</v>
      </c>
      <c r="J51" s="161">
        <f>G51/G$8</f>
        <v>0</v>
      </c>
      <c r="K51" s="160">
        <v>0</v>
      </c>
      <c r="L51" s="160">
        <v>0</v>
      </c>
      <c r="M51" s="160">
        <v>0</v>
      </c>
      <c r="N51" s="160">
        <v>0</v>
      </c>
      <c r="O51" s="160">
        <v>0</v>
      </c>
      <c r="P51" s="161" t="str">
        <f>IFERROR(O51/N51-1,"-")</f>
        <v>-</v>
      </c>
      <c r="Q51" s="162" t="str">
        <f>IFERROR(O51/K51-1,"-")</f>
        <v>-</v>
      </c>
      <c r="R51" s="161">
        <f>O51/O$8</f>
        <v>0</v>
      </c>
      <c r="S51" s="160">
        <v>8657</v>
      </c>
      <c r="T51" s="160">
        <v>1985</v>
      </c>
      <c r="U51" s="160">
        <v>4950</v>
      </c>
      <c r="V51" s="160">
        <v>6738</v>
      </c>
      <c r="W51" s="160">
        <v>20078</v>
      </c>
      <c r="X51" s="161">
        <f>IFERROR(W51/V51-1,"-")</f>
        <v>1.9798159691303057</v>
      </c>
      <c r="Y51" s="162">
        <f>IFERROR(W51/S51-1,"-")</f>
        <v>1.3192791960263373</v>
      </c>
      <c r="Z51" s="161">
        <f>W51/W$8</f>
        <v>4.9107778341410347E-3</v>
      </c>
    </row>
    <row r="52" spans="1:26" x14ac:dyDescent="0.25">
      <c r="A52" s="57"/>
      <c r="B52" s="164" t="s">
        <v>104</v>
      </c>
      <c r="C52" s="165">
        <v>0</v>
      </c>
      <c r="D52" s="165">
        <v>1116</v>
      </c>
      <c r="E52" s="165">
        <v>309</v>
      </c>
      <c r="F52" s="165">
        <v>0</v>
      </c>
      <c r="G52" s="165">
        <v>0</v>
      </c>
      <c r="H52" s="166" t="str">
        <f>IFERROR(G52/F52-1,"-")</f>
        <v>-</v>
      </c>
      <c r="I52" s="167" t="str">
        <f>IFERROR(G52/C52-1,"-")</f>
        <v>-</v>
      </c>
      <c r="J52" s="166">
        <f>G52/G$8</f>
        <v>0</v>
      </c>
      <c r="K52" s="165">
        <v>0</v>
      </c>
      <c r="L52" s="165">
        <v>0</v>
      </c>
      <c r="M52" s="165">
        <v>0</v>
      </c>
      <c r="N52" s="165">
        <v>0</v>
      </c>
      <c r="O52" s="165">
        <v>0</v>
      </c>
      <c r="P52" s="166" t="str">
        <f>IFERROR(O52/N52-1,"-")</f>
        <v>-</v>
      </c>
      <c r="Q52" s="167" t="str">
        <f>IFERROR(O52/K52-1,"-")</f>
        <v>-</v>
      </c>
      <c r="R52" s="166">
        <f>O52/O$8</f>
        <v>0</v>
      </c>
      <c r="S52" s="165">
        <v>4791</v>
      </c>
      <c r="T52" s="165">
        <v>1483</v>
      </c>
      <c r="U52" s="165">
        <v>2415</v>
      </c>
      <c r="V52" s="165">
        <v>3508</v>
      </c>
      <c r="W52" s="165">
        <v>14700</v>
      </c>
      <c r="X52" s="166">
        <f>IFERROR(W52/V52-1,"-")</f>
        <v>3.1904218928164196</v>
      </c>
      <c r="Y52" s="167">
        <f>IFERROR(W52/S52-1,"-")</f>
        <v>2.0682529743268629</v>
      </c>
      <c r="Z52" s="166">
        <f>W52/W$8</f>
        <v>3.5953996494607634E-3</v>
      </c>
    </row>
    <row r="53" spans="1:26" x14ac:dyDescent="0.25">
      <c r="A53" s="57"/>
      <c r="B53" s="164" t="s">
        <v>101</v>
      </c>
      <c r="C53" s="165">
        <v>0</v>
      </c>
      <c r="D53" s="165">
        <v>96</v>
      </c>
      <c r="E53" s="165">
        <v>478</v>
      </c>
      <c r="F53" s="165">
        <v>0</v>
      </c>
      <c r="G53" s="165">
        <v>0</v>
      </c>
      <c r="H53" s="166" t="str">
        <f>IFERROR(G53/F53-1,"-")</f>
        <v>-</v>
      </c>
      <c r="I53" s="167" t="str">
        <f>IFERROR(G53/C53-1,"-")</f>
        <v>-</v>
      </c>
      <c r="J53" s="166">
        <f>G53/G$8</f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6" t="str">
        <f>IFERROR(O53/N53-1,"-")</f>
        <v>-</v>
      </c>
      <c r="Q53" s="167" t="str">
        <f>IFERROR(O53/K53-1,"-")</f>
        <v>-</v>
      </c>
      <c r="R53" s="166">
        <f>O53/O$8</f>
        <v>0</v>
      </c>
      <c r="S53" s="165">
        <v>3866</v>
      </c>
      <c r="T53" s="165">
        <v>502</v>
      </c>
      <c r="U53" s="165">
        <v>2535</v>
      </c>
      <c r="V53" s="165">
        <v>3230</v>
      </c>
      <c r="W53" s="165">
        <v>5378</v>
      </c>
      <c r="X53" s="166">
        <f>IFERROR(W53/V53-1,"-")</f>
        <v>0.66501547987616094</v>
      </c>
      <c r="Y53" s="167">
        <f>IFERROR(W53/S53-1,"-")</f>
        <v>0.39110191412312467</v>
      </c>
      <c r="Z53" s="166">
        <f>W53/W$8</f>
        <v>1.3153781846802712E-3</v>
      </c>
    </row>
    <row r="54" spans="1:26" x14ac:dyDescent="0.25">
      <c r="A54" s="57"/>
      <c r="B54" s="159" t="s">
        <v>108</v>
      </c>
      <c r="C54" s="160">
        <v>0</v>
      </c>
      <c r="D54" s="160">
        <v>1267</v>
      </c>
      <c r="E54" s="160">
        <v>2676</v>
      </c>
      <c r="F54" s="160">
        <v>0</v>
      </c>
      <c r="G54" s="160">
        <v>0</v>
      </c>
      <c r="H54" s="161" t="str">
        <f>IFERROR(G54/F54-1,"-")</f>
        <v>-</v>
      </c>
      <c r="I54" s="162" t="str">
        <f>IFERROR(G54/C54-1,"-")</f>
        <v>-</v>
      </c>
      <c r="J54" s="161">
        <f>G54/G$8</f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1" t="str">
        <f>IFERROR(O54/N54-1,"-")</f>
        <v>-</v>
      </c>
      <c r="Q54" s="162" t="str">
        <f>IFERROR(O54/K54-1,"-")</f>
        <v>-</v>
      </c>
      <c r="R54" s="161">
        <f>O54/O$8</f>
        <v>0</v>
      </c>
      <c r="S54" s="160">
        <v>30164</v>
      </c>
      <c r="T54" s="160">
        <v>8686</v>
      </c>
      <c r="U54" s="160">
        <v>15211</v>
      </c>
      <c r="V54" s="160">
        <v>30900</v>
      </c>
      <c r="W54" s="160">
        <v>30443</v>
      </c>
      <c r="X54" s="161">
        <f>IFERROR(W54/V54-1,"-")</f>
        <v>-1.4789644012945025E-2</v>
      </c>
      <c r="Y54" s="162">
        <f>IFERROR(W54/S54-1,"-")</f>
        <v>9.2494364142685637E-3</v>
      </c>
      <c r="Z54" s="161">
        <f>W54/W$8</f>
        <v>7.4459014645261237E-3</v>
      </c>
    </row>
    <row r="55" spans="1:26" s="57" customFormat="1" x14ac:dyDescent="0.25">
      <c r="B55" s="164" t="s">
        <v>111</v>
      </c>
      <c r="C55" s="165">
        <v>0</v>
      </c>
      <c r="D55" s="165">
        <v>146</v>
      </c>
      <c r="E55" s="165">
        <v>55</v>
      </c>
      <c r="F55" s="165">
        <v>0</v>
      </c>
      <c r="G55" s="165">
        <v>0</v>
      </c>
      <c r="H55" s="166" t="str">
        <f t="shared" ref="H55:H62" si="27">IFERROR(G55/F55-1,"-")</f>
        <v>-</v>
      </c>
      <c r="I55" s="167" t="str">
        <f t="shared" ref="I55:I62" si="28">IFERROR(G55/C55-1,"-")</f>
        <v>-</v>
      </c>
      <c r="J55" s="166">
        <f t="shared" ref="J55:J62" si="29">G55/G$8</f>
        <v>0</v>
      </c>
      <c r="K55" s="165">
        <v>0</v>
      </c>
      <c r="L55" s="165">
        <v>0</v>
      </c>
      <c r="M55" s="165">
        <v>0</v>
      </c>
      <c r="N55" s="165">
        <v>0</v>
      </c>
      <c r="O55" s="165">
        <v>0</v>
      </c>
      <c r="P55" s="166" t="str">
        <f t="shared" ref="P55:P62" si="30">IFERROR(O55/N55-1,"-")</f>
        <v>-</v>
      </c>
      <c r="Q55" s="167" t="str">
        <f t="shared" ref="Q55:Q62" si="31">IFERROR(O55/K55-1,"-")</f>
        <v>-</v>
      </c>
      <c r="R55" s="166">
        <f t="shared" ref="R55:R62" si="32">O55/O$8</f>
        <v>0</v>
      </c>
      <c r="S55" s="165">
        <v>8594</v>
      </c>
      <c r="T55" s="165">
        <v>2447</v>
      </c>
      <c r="U55" s="165">
        <v>3030</v>
      </c>
      <c r="V55" s="165">
        <v>10329</v>
      </c>
      <c r="W55" s="165">
        <v>9247</v>
      </c>
      <c r="X55" s="166">
        <f t="shared" ref="X55:X62" si="33">IFERROR(W55/V55-1,"-")</f>
        <v>-0.10475360635105047</v>
      </c>
      <c r="Y55" s="167">
        <f t="shared" ref="Y55:Y62" si="34">IFERROR(W55/S55-1,"-")</f>
        <v>7.5983244123807303E-2</v>
      </c>
      <c r="Z55" s="166">
        <f t="shared" ref="Z55:Z62" si="35">W55/W$8</f>
        <v>2.2616775890179374E-3</v>
      </c>
    </row>
    <row r="56" spans="1:26" s="57" customFormat="1" x14ac:dyDescent="0.25">
      <c r="B56" s="164" t="s">
        <v>114</v>
      </c>
      <c r="C56" s="165">
        <v>0</v>
      </c>
      <c r="D56" s="165">
        <v>609</v>
      </c>
      <c r="E56" s="165">
        <v>1007</v>
      </c>
      <c r="F56" s="165">
        <v>0</v>
      </c>
      <c r="G56" s="165">
        <v>0</v>
      </c>
      <c r="H56" s="166" t="str">
        <f t="shared" si="27"/>
        <v>-</v>
      </c>
      <c r="I56" s="167" t="str">
        <f t="shared" si="28"/>
        <v>-</v>
      </c>
      <c r="J56" s="166">
        <f t="shared" si="29"/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6" t="str">
        <f t="shared" si="30"/>
        <v>-</v>
      </c>
      <c r="Q56" s="167" t="str">
        <f t="shared" si="31"/>
        <v>-</v>
      </c>
      <c r="R56" s="166">
        <f t="shared" si="32"/>
        <v>0</v>
      </c>
      <c r="S56" s="165">
        <v>9255</v>
      </c>
      <c r="T56" s="165">
        <v>2773</v>
      </c>
      <c r="U56" s="165">
        <v>5150</v>
      </c>
      <c r="V56" s="165">
        <v>6783</v>
      </c>
      <c r="W56" s="165">
        <v>6068</v>
      </c>
      <c r="X56" s="166">
        <f t="shared" si="33"/>
        <v>-0.10541058528674629</v>
      </c>
      <c r="Y56" s="167">
        <f t="shared" si="34"/>
        <v>-0.34435440302539166</v>
      </c>
      <c r="Z56" s="166">
        <f t="shared" si="35"/>
        <v>1.4841418416957765E-3</v>
      </c>
    </row>
    <row r="57" spans="1:26" x14ac:dyDescent="0.25">
      <c r="A57" s="57"/>
      <c r="B57" s="164" t="s">
        <v>117</v>
      </c>
      <c r="C57" s="165">
        <v>0</v>
      </c>
      <c r="D57" s="165">
        <v>80</v>
      </c>
      <c r="E57" s="165">
        <v>446</v>
      </c>
      <c r="F57" s="165">
        <v>0</v>
      </c>
      <c r="G57" s="165">
        <v>0</v>
      </c>
      <c r="H57" s="166" t="str">
        <f t="shared" si="27"/>
        <v>-</v>
      </c>
      <c r="I57" s="167" t="str">
        <f t="shared" si="28"/>
        <v>-</v>
      </c>
      <c r="J57" s="166">
        <f t="shared" si="29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6" t="str">
        <f t="shared" si="30"/>
        <v>-</v>
      </c>
      <c r="Q57" s="167" t="str">
        <f t="shared" si="31"/>
        <v>-</v>
      </c>
      <c r="R57" s="166">
        <f t="shared" si="32"/>
        <v>0</v>
      </c>
      <c r="S57" s="165">
        <v>1959</v>
      </c>
      <c r="T57" s="165">
        <v>473</v>
      </c>
      <c r="U57" s="165">
        <v>1642</v>
      </c>
      <c r="V57" s="165">
        <v>2739</v>
      </c>
      <c r="W57" s="165">
        <v>2907</v>
      </c>
      <c r="X57" s="166">
        <f t="shared" si="33"/>
        <v>6.1336254107338339E-2</v>
      </c>
      <c r="Y57" s="167">
        <f t="shared" si="34"/>
        <v>0.48392036753445633</v>
      </c>
      <c r="Z57" s="166">
        <f t="shared" si="35"/>
        <v>7.1100862455662848E-4</v>
      </c>
    </row>
    <row r="58" spans="1:26" x14ac:dyDescent="0.25">
      <c r="A58" s="57"/>
      <c r="B58" s="164" t="s">
        <v>124</v>
      </c>
      <c r="C58" s="165">
        <v>0</v>
      </c>
      <c r="D58" s="165">
        <v>54</v>
      </c>
      <c r="E58" s="165">
        <v>55</v>
      </c>
      <c r="F58" s="165">
        <v>0</v>
      </c>
      <c r="G58" s="165">
        <v>0</v>
      </c>
      <c r="H58" s="166" t="str">
        <f t="shared" si="27"/>
        <v>-</v>
      </c>
      <c r="I58" s="167" t="str">
        <f t="shared" si="28"/>
        <v>-</v>
      </c>
      <c r="J58" s="166">
        <f t="shared" si="29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6" t="str">
        <f t="shared" si="30"/>
        <v>-</v>
      </c>
      <c r="Q58" s="167" t="str">
        <f t="shared" si="31"/>
        <v>-</v>
      </c>
      <c r="R58" s="166">
        <f t="shared" si="32"/>
        <v>0</v>
      </c>
      <c r="S58" s="165">
        <v>546</v>
      </c>
      <c r="T58" s="165">
        <v>259</v>
      </c>
      <c r="U58" s="165">
        <v>377</v>
      </c>
      <c r="V58" s="165">
        <v>866</v>
      </c>
      <c r="W58" s="165">
        <v>806</v>
      </c>
      <c r="X58" s="166">
        <f t="shared" si="33"/>
        <v>-6.9284064665127043E-2</v>
      </c>
      <c r="Y58" s="167">
        <f t="shared" si="34"/>
        <v>0.47619047619047628</v>
      </c>
      <c r="Z58" s="166">
        <f t="shared" si="35"/>
        <v>1.971355181949235E-4</v>
      </c>
    </row>
    <row r="59" spans="1:26" x14ac:dyDescent="0.25">
      <c r="A59" s="57"/>
      <c r="B59" s="164" t="s">
        <v>120</v>
      </c>
      <c r="C59" s="165">
        <v>0</v>
      </c>
      <c r="D59" s="165">
        <v>40</v>
      </c>
      <c r="E59" s="165">
        <v>80</v>
      </c>
      <c r="F59" s="165">
        <v>0</v>
      </c>
      <c r="G59" s="165">
        <v>0</v>
      </c>
      <c r="H59" s="166" t="str">
        <f t="shared" si="27"/>
        <v>-</v>
      </c>
      <c r="I59" s="167" t="str">
        <f t="shared" si="28"/>
        <v>-</v>
      </c>
      <c r="J59" s="166">
        <f t="shared" si="29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6" t="str">
        <f t="shared" si="30"/>
        <v>-</v>
      </c>
      <c r="Q59" s="167" t="str">
        <f t="shared" si="31"/>
        <v>-</v>
      </c>
      <c r="R59" s="166">
        <f t="shared" si="32"/>
        <v>0</v>
      </c>
      <c r="S59" s="165">
        <v>636</v>
      </c>
      <c r="T59" s="165">
        <v>175</v>
      </c>
      <c r="U59" s="165">
        <v>476</v>
      </c>
      <c r="V59" s="165">
        <v>649</v>
      </c>
      <c r="W59" s="165">
        <v>683</v>
      </c>
      <c r="X59" s="166">
        <f t="shared" si="33"/>
        <v>5.238828967642517E-2</v>
      </c>
      <c r="Y59" s="167">
        <f t="shared" si="34"/>
        <v>7.3899371069182429E-2</v>
      </c>
      <c r="Z59" s="166">
        <f t="shared" si="35"/>
        <v>1.6705156194433344E-4</v>
      </c>
    </row>
    <row r="60" spans="1:26" x14ac:dyDescent="0.25">
      <c r="A60" s="57"/>
      <c r="B60" s="164" t="s">
        <v>129</v>
      </c>
      <c r="C60" s="165">
        <v>0</v>
      </c>
      <c r="D60" s="165">
        <v>0</v>
      </c>
      <c r="E60" s="165">
        <v>22</v>
      </c>
      <c r="F60" s="165">
        <v>0</v>
      </c>
      <c r="G60" s="165">
        <v>0</v>
      </c>
      <c r="H60" s="166" t="str">
        <f t="shared" si="27"/>
        <v>-</v>
      </c>
      <c r="I60" s="167" t="str">
        <f t="shared" si="28"/>
        <v>-</v>
      </c>
      <c r="J60" s="166">
        <f t="shared" si="29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6" t="str">
        <f t="shared" si="30"/>
        <v>-</v>
      </c>
      <c r="Q60" s="167" t="str">
        <f t="shared" si="31"/>
        <v>-</v>
      </c>
      <c r="R60" s="166">
        <f t="shared" si="32"/>
        <v>0</v>
      </c>
      <c r="S60" s="165">
        <v>160</v>
      </c>
      <c r="T60" s="165">
        <v>76</v>
      </c>
      <c r="U60" s="165">
        <v>98</v>
      </c>
      <c r="V60" s="165">
        <v>132</v>
      </c>
      <c r="W60" s="165">
        <v>239</v>
      </c>
      <c r="X60" s="166">
        <f t="shared" si="33"/>
        <v>0.81060606060606055</v>
      </c>
      <c r="Y60" s="167">
        <f t="shared" si="34"/>
        <v>0.49374999999999991</v>
      </c>
      <c r="Z60" s="166">
        <f t="shared" si="35"/>
        <v>5.8455817430008327E-5</v>
      </c>
    </row>
    <row r="61" spans="1:26" x14ac:dyDescent="0.25">
      <c r="A61" s="57"/>
      <c r="B61" s="164" t="s">
        <v>132</v>
      </c>
      <c r="C61" s="165">
        <v>0</v>
      </c>
      <c r="D61" s="165">
        <v>14</v>
      </c>
      <c r="E61" s="165">
        <v>14</v>
      </c>
      <c r="F61" s="165">
        <v>0</v>
      </c>
      <c r="G61" s="165">
        <v>0</v>
      </c>
      <c r="H61" s="166" t="str">
        <f t="shared" si="27"/>
        <v>-</v>
      </c>
      <c r="I61" s="167" t="str">
        <f t="shared" si="28"/>
        <v>-</v>
      </c>
      <c r="J61" s="166">
        <f t="shared" si="29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6" t="str">
        <f t="shared" si="30"/>
        <v>-</v>
      </c>
      <c r="Q61" s="167" t="str">
        <f t="shared" si="31"/>
        <v>-</v>
      </c>
      <c r="R61" s="166">
        <f t="shared" si="32"/>
        <v>0</v>
      </c>
      <c r="S61" s="165">
        <v>340</v>
      </c>
      <c r="T61" s="165">
        <v>119</v>
      </c>
      <c r="U61" s="165">
        <v>91</v>
      </c>
      <c r="V61" s="165">
        <v>153</v>
      </c>
      <c r="W61" s="165">
        <v>195</v>
      </c>
      <c r="X61" s="166">
        <f t="shared" si="33"/>
        <v>0.27450980392156854</v>
      </c>
      <c r="Y61" s="167">
        <f t="shared" si="34"/>
        <v>-0.42647058823529416</v>
      </c>
      <c r="Z61" s="166">
        <f t="shared" si="35"/>
        <v>4.7694076982642782E-5</v>
      </c>
    </row>
    <row r="62" spans="1:26" x14ac:dyDescent="0.25">
      <c r="A62" s="57"/>
      <c r="B62" s="170" t="s">
        <v>146</v>
      </c>
      <c r="C62" s="171">
        <f>C54-SUM(C55:C61)</f>
        <v>0</v>
      </c>
      <c r="D62" s="171">
        <f>D54-SUM(D55:D61)</f>
        <v>324</v>
      </c>
      <c r="E62" s="171">
        <f>E54-SUM(E55:E61)</f>
        <v>997</v>
      </c>
      <c r="F62" s="171">
        <f>F54-SUM(F55:F61)</f>
        <v>0</v>
      </c>
      <c r="G62" s="171">
        <f>G54-SUM(G55:G61)</f>
        <v>0</v>
      </c>
      <c r="H62" s="172" t="str">
        <f t="shared" si="27"/>
        <v>-</v>
      </c>
      <c r="I62" s="173" t="str">
        <f t="shared" si="28"/>
        <v>-</v>
      </c>
      <c r="J62" s="172">
        <f t="shared" si="29"/>
        <v>0</v>
      </c>
      <c r="K62" s="171">
        <f>K54-SUM(K55:K61)</f>
        <v>0</v>
      </c>
      <c r="L62" s="171">
        <f>L54-SUM(L55:L61)</f>
        <v>0</v>
      </c>
      <c r="M62" s="171">
        <f>M54-SUM(M55:M61)</f>
        <v>0</v>
      </c>
      <c r="N62" s="171">
        <f>N54-SUM(N55:N61)</f>
        <v>0</v>
      </c>
      <c r="O62" s="171">
        <f>O54-SUM(O55:O61)</f>
        <v>0</v>
      </c>
      <c r="P62" s="172" t="str">
        <f t="shared" si="30"/>
        <v>-</v>
      </c>
      <c r="Q62" s="173" t="str">
        <f t="shared" si="31"/>
        <v>-</v>
      </c>
      <c r="R62" s="172">
        <f t="shared" si="32"/>
        <v>0</v>
      </c>
      <c r="S62" s="171">
        <f>S54-SUM(S55:S61)</f>
        <v>8674</v>
      </c>
      <c r="T62" s="171">
        <f>T54-SUM(T55:T61)</f>
        <v>2364</v>
      </c>
      <c r="U62" s="171">
        <f>U54-SUM(U55:U61)</f>
        <v>4347</v>
      </c>
      <c r="V62" s="171">
        <f>V54-SUM(V55:V61)</f>
        <v>9249</v>
      </c>
      <c r="W62" s="171">
        <f>W54-SUM(W55:W61)</f>
        <v>10298</v>
      </c>
      <c r="X62" s="172">
        <f t="shared" si="33"/>
        <v>0.11341766677478637</v>
      </c>
      <c r="Y62" s="173">
        <f t="shared" si="34"/>
        <v>0.18722619322112055</v>
      </c>
      <c r="Z62" s="172">
        <f t="shared" si="35"/>
        <v>2.5187364347038737E-3</v>
      </c>
    </row>
    <row r="63" spans="1:26" x14ac:dyDescent="0.25">
      <c r="A63" s="57"/>
      <c r="B63" s="155" t="s">
        <v>50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x14ac:dyDescent="0.25">
      <c r="A64" s="57"/>
      <c r="B64" s="156" t="s">
        <v>69</v>
      </c>
      <c r="C64" s="178">
        <f>C65+C68</f>
        <v>12795</v>
      </c>
      <c r="D64" s="178">
        <f>D65+D68</f>
        <v>1940</v>
      </c>
      <c r="E64" s="178">
        <f>E65+E68</f>
        <v>0</v>
      </c>
      <c r="F64" s="178">
        <f>F65+F68</f>
        <v>0</v>
      </c>
      <c r="G64" s="178">
        <f>G65+G68</f>
        <v>1313</v>
      </c>
      <c r="H64" s="179" t="str">
        <f>IFERROR(G64/F64-1,"-")</f>
        <v>-</v>
      </c>
      <c r="I64" s="179">
        <f>IFERROR(G64/C64-1,"-")</f>
        <v>-0.89738178976162564</v>
      </c>
      <c r="J64" s="179">
        <f>G64/G$8</f>
        <v>1.7781593815851485E-3</v>
      </c>
      <c r="K64" s="178">
        <f>K65+K68</f>
        <v>122557</v>
      </c>
      <c r="L64" s="178">
        <f>L65+L68</f>
        <v>38963</v>
      </c>
      <c r="M64" s="178">
        <f>M65+M68</f>
        <v>44291</v>
      </c>
      <c r="N64" s="178">
        <f>N65+N68</f>
        <v>0</v>
      </c>
      <c r="O64" s="178">
        <f>O65+O68</f>
        <v>108492</v>
      </c>
      <c r="P64" s="179" t="str">
        <f>IFERROR(O64/N64-1,"-")</f>
        <v>-</v>
      </c>
      <c r="Q64" s="179">
        <f>IFERROR(O64/K64-1,"-")</f>
        <v>-0.1147629266382173</v>
      </c>
      <c r="R64" s="179">
        <f>O64/O$8</f>
        <v>3.2384182936068012E-2</v>
      </c>
      <c r="S64" s="178">
        <f>S65+S68</f>
        <v>135352</v>
      </c>
      <c r="T64" s="178">
        <f>T65+T68</f>
        <v>51640</v>
      </c>
      <c r="U64" s="178">
        <f>U65+U68</f>
        <v>62020</v>
      </c>
      <c r="V64" s="178">
        <f>V65+V68</f>
        <v>151473</v>
      </c>
      <c r="W64" s="178">
        <f>W65+W68</f>
        <v>170958</v>
      </c>
      <c r="X64" s="179">
        <f>IFERROR(W64/V64-1,"-")</f>
        <v>0.12863678675407497</v>
      </c>
      <c r="Y64" s="179">
        <f>IFERROR(W64/S64-1,"-")</f>
        <v>0.26306223772090553</v>
      </c>
      <c r="Z64" s="179">
        <f>W64/W$8</f>
        <v>4.1813764168198174E-2</v>
      </c>
    </row>
    <row r="65" spans="1:26" x14ac:dyDescent="0.25">
      <c r="A65" s="57"/>
      <c r="B65" s="159" t="s">
        <v>98</v>
      </c>
      <c r="C65" s="160">
        <v>2002</v>
      </c>
      <c r="D65" s="160">
        <v>97</v>
      </c>
      <c r="E65" s="160">
        <v>0</v>
      </c>
      <c r="F65" s="160">
        <v>0</v>
      </c>
      <c r="G65" s="160">
        <v>348</v>
      </c>
      <c r="H65" s="161" t="str">
        <f>IFERROR(G65/F65-1,"-")</f>
        <v>-</v>
      </c>
      <c r="I65" s="162">
        <f>IFERROR(G65/C65-1,"-")</f>
        <v>-0.82617382617382618</v>
      </c>
      <c r="J65" s="161">
        <f>G65/G$8</f>
        <v>4.7128672109035161E-4</v>
      </c>
      <c r="K65" s="160">
        <v>39360</v>
      </c>
      <c r="L65" s="160">
        <v>13336</v>
      </c>
      <c r="M65" s="160">
        <v>23633</v>
      </c>
      <c r="N65" s="160">
        <v>0</v>
      </c>
      <c r="O65" s="160">
        <v>39391</v>
      </c>
      <c r="P65" s="161" t="str">
        <f>IFERROR(O65/N65-1,"-")</f>
        <v>-</v>
      </c>
      <c r="Q65" s="162">
        <f>IFERROR(O65/K65-1,"-")</f>
        <v>7.8760162601620998E-4</v>
      </c>
      <c r="R65" s="161">
        <f>O65/O$8</f>
        <v>1.1757966947191084E-2</v>
      </c>
      <c r="S65" s="160">
        <v>41362</v>
      </c>
      <c r="T65" s="160">
        <v>22085</v>
      </c>
      <c r="U65" s="160">
        <v>25803</v>
      </c>
      <c r="V65" s="160">
        <v>30941</v>
      </c>
      <c r="W65" s="160">
        <v>45548</v>
      </c>
      <c r="X65" s="161">
        <f>IFERROR(W65/V65-1,"-")</f>
        <v>0.47209204615235456</v>
      </c>
      <c r="Y65" s="162">
        <f>IFERROR(W65/S65-1,"-")</f>
        <v>0.1012040036748707</v>
      </c>
      <c r="Z65" s="161">
        <f>W65/W$8</f>
        <v>1.1140358043104684E-2</v>
      </c>
    </row>
    <row r="66" spans="1:26" x14ac:dyDescent="0.25">
      <c r="A66" s="57"/>
      <c r="B66" s="164" t="s">
        <v>104</v>
      </c>
      <c r="C66" s="165">
        <v>1510</v>
      </c>
      <c r="D66" s="165">
        <v>57</v>
      </c>
      <c r="E66" s="165">
        <v>0</v>
      </c>
      <c r="F66" s="165">
        <v>0</v>
      </c>
      <c r="G66" s="165">
        <v>169</v>
      </c>
      <c r="H66" s="166" t="str">
        <f>IFERROR(G66/F66-1,"-")</f>
        <v>-</v>
      </c>
      <c r="I66" s="167">
        <f>IFERROR(G66/C66-1,"-")</f>
        <v>-0.8880794701986755</v>
      </c>
      <c r="J66" s="166">
        <f>G66/G$8</f>
        <v>2.288719996099696E-4</v>
      </c>
      <c r="K66" s="165">
        <v>20727</v>
      </c>
      <c r="L66" s="165">
        <v>4777</v>
      </c>
      <c r="M66" s="165">
        <v>20260</v>
      </c>
      <c r="N66" s="165">
        <v>0</v>
      </c>
      <c r="O66" s="165">
        <v>26944</v>
      </c>
      <c r="P66" s="166" t="str">
        <f>IFERROR(O66/N66-1,"-")</f>
        <v>-</v>
      </c>
      <c r="Q66" s="167">
        <f>IFERROR(O66/K66-1,"-")</f>
        <v>0.29994692912626042</v>
      </c>
      <c r="R66" s="166">
        <f>O66/O$8</f>
        <v>8.0426153543986332E-3</v>
      </c>
      <c r="S66" s="165">
        <v>22237</v>
      </c>
      <c r="T66" s="165">
        <v>7922</v>
      </c>
      <c r="U66" s="165">
        <v>21207</v>
      </c>
      <c r="V66" s="165">
        <v>22920</v>
      </c>
      <c r="W66" s="165">
        <v>31464</v>
      </c>
      <c r="X66" s="166">
        <f>IFERROR(W66/V66-1,"-")</f>
        <v>0.37277486910994773</v>
      </c>
      <c r="Y66" s="167">
        <f>IFERROR(W66/S66-1,"-")</f>
        <v>0.41493906552142823</v>
      </c>
      <c r="Z66" s="166">
        <f>W66/W$8</f>
        <v>7.6956227599070384E-3</v>
      </c>
    </row>
    <row r="67" spans="1:26" x14ac:dyDescent="0.25">
      <c r="A67" s="57"/>
      <c r="B67" s="164" t="s">
        <v>101</v>
      </c>
      <c r="C67" s="165">
        <v>492</v>
      </c>
      <c r="D67" s="165">
        <v>40</v>
      </c>
      <c r="E67" s="165">
        <v>0</v>
      </c>
      <c r="F67" s="165">
        <v>0</v>
      </c>
      <c r="G67" s="165">
        <v>179</v>
      </c>
      <c r="H67" s="166" t="str">
        <f>IFERROR(G67/F67-1,"-")</f>
        <v>-</v>
      </c>
      <c r="I67" s="167">
        <f>IFERROR(G67/C67-1,"-")</f>
        <v>-0.63617886178861793</v>
      </c>
      <c r="J67" s="166">
        <f>G67/G$8</f>
        <v>2.4241472148038202E-4</v>
      </c>
      <c r="K67" s="165">
        <v>18633</v>
      </c>
      <c r="L67" s="165">
        <v>8559</v>
      </c>
      <c r="M67" s="165">
        <v>3373</v>
      </c>
      <c r="N67" s="165">
        <v>0</v>
      </c>
      <c r="O67" s="165">
        <v>12447</v>
      </c>
      <c r="P67" s="166" t="str">
        <f>IFERROR(O67/N67-1,"-")</f>
        <v>-</v>
      </c>
      <c r="Q67" s="167">
        <f>IFERROR(O67/K67-1,"-")</f>
        <v>-0.33199162775720492</v>
      </c>
      <c r="R67" s="166">
        <f>O67/O$8</f>
        <v>3.7153515927924505E-3</v>
      </c>
      <c r="S67" s="165">
        <v>19125</v>
      </c>
      <c r="T67" s="165">
        <v>14163</v>
      </c>
      <c r="U67" s="165">
        <v>4596</v>
      </c>
      <c r="V67" s="165">
        <v>8021</v>
      </c>
      <c r="W67" s="165">
        <v>14084</v>
      </c>
      <c r="X67" s="166">
        <f>IFERROR(W67/V67-1,"-")</f>
        <v>0.75589078668495202</v>
      </c>
      <c r="Y67" s="167">
        <f>IFERROR(W67/S67-1,"-")</f>
        <v>-0.26358169934640518</v>
      </c>
      <c r="Z67" s="166">
        <f>W67/W$8</f>
        <v>3.4447352831976459E-3</v>
      </c>
    </row>
    <row r="68" spans="1:26" x14ac:dyDescent="0.25">
      <c r="A68" s="57"/>
      <c r="B68" s="159" t="s">
        <v>108</v>
      </c>
      <c r="C68" s="160">
        <v>10793</v>
      </c>
      <c r="D68" s="160">
        <v>1843</v>
      </c>
      <c r="E68" s="160">
        <v>0</v>
      </c>
      <c r="F68" s="160">
        <v>0</v>
      </c>
      <c r="G68" s="160">
        <v>965</v>
      </c>
      <c r="H68" s="161" t="str">
        <f>IFERROR(G68/F68-1,"-")</f>
        <v>-</v>
      </c>
      <c r="I68" s="162">
        <f>IFERROR(G68/C68-1,"-")</f>
        <v>-0.91059019735013436</v>
      </c>
      <c r="J68" s="161">
        <f>G68/G$8</f>
        <v>1.3068726604947968E-3</v>
      </c>
      <c r="K68" s="160">
        <v>83197</v>
      </c>
      <c r="L68" s="160">
        <v>25627</v>
      </c>
      <c r="M68" s="160">
        <v>20658</v>
      </c>
      <c r="N68" s="160">
        <v>0</v>
      </c>
      <c r="O68" s="160">
        <v>69101</v>
      </c>
      <c r="P68" s="161" t="str">
        <f>IFERROR(O68/N68-1,"-")</f>
        <v>-</v>
      </c>
      <c r="Q68" s="162">
        <f>IFERROR(O68/K68-1,"-")</f>
        <v>-0.16942918614853897</v>
      </c>
      <c r="R68" s="161">
        <f>O68/O$8</f>
        <v>2.0626215988876928E-2</v>
      </c>
      <c r="S68" s="160">
        <v>93990</v>
      </c>
      <c r="T68" s="160">
        <v>29555</v>
      </c>
      <c r="U68" s="160">
        <v>36217</v>
      </c>
      <c r="V68" s="160">
        <v>120532</v>
      </c>
      <c r="W68" s="160">
        <v>125410</v>
      </c>
      <c r="X68" s="161">
        <f>IFERROR(W68/V68-1,"-")</f>
        <v>4.0470580426774649E-2</v>
      </c>
      <c r="Y68" s="162">
        <f>IFERROR(W68/S68-1,"-")</f>
        <v>0.33429088200872425</v>
      </c>
      <c r="Z68" s="161">
        <f>W68/W$8</f>
        <v>3.0673406125093491E-2</v>
      </c>
    </row>
    <row r="69" spans="1:26" s="57" customFormat="1" x14ac:dyDescent="0.25">
      <c r="B69" s="164" t="s">
        <v>111</v>
      </c>
      <c r="C69" s="165">
        <v>1499</v>
      </c>
      <c r="D69" s="165">
        <v>217</v>
      </c>
      <c r="E69" s="165">
        <v>0</v>
      </c>
      <c r="F69" s="165">
        <v>0</v>
      </c>
      <c r="G69" s="165">
        <v>262</v>
      </c>
      <c r="H69" s="166" t="str">
        <f t="shared" ref="H69:H76" si="36">IFERROR(G69/F69-1,"-")</f>
        <v>-</v>
      </c>
      <c r="I69" s="167">
        <f t="shared" ref="I69:I76" si="37">IFERROR(G69/C69-1,"-")</f>
        <v>-0.82521681120747159</v>
      </c>
      <c r="J69" s="166">
        <f t="shared" ref="J69:J76" si="38">G69/G$8</f>
        <v>3.5481931300480494E-4</v>
      </c>
      <c r="K69" s="165">
        <v>39253</v>
      </c>
      <c r="L69" s="165">
        <v>12352</v>
      </c>
      <c r="M69" s="165">
        <v>5486</v>
      </c>
      <c r="N69" s="165">
        <v>0</v>
      </c>
      <c r="O69" s="165">
        <v>27753</v>
      </c>
      <c r="P69" s="166" t="str">
        <f t="shared" ref="P69:P76" si="39">IFERROR(O69/N69-1,"-")</f>
        <v>-</v>
      </c>
      <c r="Q69" s="167">
        <f t="shared" ref="Q69:Q76" si="40">IFERROR(O69/K69-1,"-")</f>
        <v>-0.29297123786716939</v>
      </c>
      <c r="R69" s="166">
        <f t="shared" ref="R69:R76" si="41">O69/O$8</f>
        <v>8.2840967907743951E-3</v>
      </c>
      <c r="S69" s="165">
        <v>40752</v>
      </c>
      <c r="T69" s="165">
        <v>13310</v>
      </c>
      <c r="U69" s="165">
        <v>7549</v>
      </c>
      <c r="V69" s="165">
        <v>52809</v>
      </c>
      <c r="W69" s="165">
        <v>48101</v>
      </c>
      <c r="X69" s="166">
        <f t="shared" ref="X69:X76" si="42">IFERROR(W69/V69-1,"-")</f>
        <v>-8.9151470393304177E-2</v>
      </c>
      <c r="Y69" s="167">
        <f t="shared" ref="Y69:Y76" si="43">IFERROR(W69/S69-1,"-")</f>
        <v>0.18033470749901848</v>
      </c>
      <c r="Z69" s="166">
        <f t="shared" ref="Z69:Z76" si="44">W69/W$8</f>
        <v>1.1764783574062054E-2</v>
      </c>
    </row>
    <row r="70" spans="1:26" s="57" customFormat="1" x14ac:dyDescent="0.25">
      <c r="B70" s="164" t="s">
        <v>114</v>
      </c>
      <c r="C70" s="165">
        <v>1882</v>
      </c>
      <c r="D70" s="165">
        <v>271</v>
      </c>
      <c r="E70" s="165">
        <v>0</v>
      </c>
      <c r="F70" s="165">
        <v>0</v>
      </c>
      <c r="G70" s="165">
        <v>66</v>
      </c>
      <c r="H70" s="166" t="str">
        <f t="shared" si="36"/>
        <v>-</v>
      </c>
      <c r="I70" s="167">
        <f t="shared" si="37"/>
        <v>-0.96493092454835283</v>
      </c>
      <c r="J70" s="166">
        <f t="shared" si="38"/>
        <v>8.9381964344721864E-5</v>
      </c>
      <c r="K70" s="165">
        <v>9305</v>
      </c>
      <c r="L70" s="165">
        <v>2792</v>
      </c>
      <c r="M70" s="165">
        <v>2729</v>
      </c>
      <c r="N70" s="165">
        <v>0</v>
      </c>
      <c r="O70" s="165">
        <v>6766</v>
      </c>
      <c r="P70" s="166" t="str">
        <f t="shared" si="39"/>
        <v>-</v>
      </c>
      <c r="Q70" s="167">
        <f t="shared" si="40"/>
        <v>-0.27286405158516924</v>
      </c>
      <c r="R70" s="166">
        <f t="shared" si="41"/>
        <v>2.0196086508262007E-3</v>
      </c>
      <c r="S70" s="165">
        <v>11187</v>
      </c>
      <c r="T70" s="165">
        <v>3222</v>
      </c>
      <c r="U70" s="165">
        <v>3513</v>
      </c>
      <c r="V70" s="165">
        <v>7009</v>
      </c>
      <c r="W70" s="165">
        <v>9961</v>
      </c>
      <c r="X70" s="166">
        <f t="shared" si="42"/>
        <v>0.42117277785704088</v>
      </c>
      <c r="Y70" s="167">
        <f t="shared" si="43"/>
        <v>-0.10959149012246361</v>
      </c>
      <c r="Z70" s="166">
        <f t="shared" si="44"/>
        <v>2.4363112862774601E-3</v>
      </c>
    </row>
    <row r="71" spans="1:26" x14ac:dyDescent="0.25">
      <c r="A71" s="57"/>
      <c r="B71" s="164" t="s">
        <v>117</v>
      </c>
      <c r="C71" s="165">
        <v>2393</v>
      </c>
      <c r="D71" s="165">
        <v>564</v>
      </c>
      <c r="E71" s="165">
        <v>0</v>
      </c>
      <c r="F71" s="165">
        <v>0</v>
      </c>
      <c r="G71" s="165">
        <v>158</v>
      </c>
      <c r="H71" s="166" t="str">
        <f t="shared" si="36"/>
        <v>-</v>
      </c>
      <c r="I71" s="167">
        <f t="shared" si="37"/>
        <v>-0.93397409109903884</v>
      </c>
      <c r="J71" s="166">
        <f t="shared" si="38"/>
        <v>2.1397500555251598E-4</v>
      </c>
      <c r="K71" s="165">
        <v>8387</v>
      </c>
      <c r="L71" s="165">
        <v>2470</v>
      </c>
      <c r="M71" s="165">
        <v>3553</v>
      </c>
      <c r="N71" s="165">
        <v>0</v>
      </c>
      <c r="O71" s="165">
        <v>7714</v>
      </c>
      <c r="P71" s="166" t="str">
        <f t="shared" si="39"/>
        <v>-</v>
      </c>
      <c r="Q71" s="167">
        <f t="shared" si="40"/>
        <v>-8.0243233575772011E-2</v>
      </c>
      <c r="R71" s="166">
        <f t="shared" si="41"/>
        <v>2.3025807171849415E-3</v>
      </c>
      <c r="S71" s="165">
        <v>10780</v>
      </c>
      <c r="T71" s="165">
        <v>3375</v>
      </c>
      <c r="U71" s="165">
        <v>6247</v>
      </c>
      <c r="V71" s="165">
        <v>17604</v>
      </c>
      <c r="W71" s="165">
        <v>15357</v>
      </c>
      <c r="X71" s="166">
        <f t="shared" si="42"/>
        <v>-0.12764144512610776</v>
      </c>
      <c r="Y71" s="167">
        <f t="shared" si="43"/>
        <v>0.42458256029684605</v>
      </c>
      <c r="Z71" s="166">
        <f t="shared" si="44"/>
        <v>3.7560920011407446E-3</v>
      </c>
    </row>
    <row r="72" spans="1:26" x14ac:dyDescent="0.25">
      <c r="A72" s="57"/>
      <c r="B72" s="164" t="s">
        <v>124</v>
      </c>
      <c r="C72" s="165">
        <v>100</v>
      </c>
      <c r="D72" s="165">
        <v>22</v>
      </c>
      <c r="E72" s="165">
        <v>0</v>
      </c>
      <c r="F72" s="165">
        <v>0</v>
      </c>
      <c r="G72" s="165">
        <v>23</v>
      </c>
      <c r="H72" s="166" t="str">
        <f t="shared" si="36"/>
        <v>-</v>
      </c>
      <c r="I72" s="167">
        <f t="shared" si="37"/>
        <v>-0.77</v>
      </c>
      <c r="J72" s="166">
        <f t="shared" si="38"/>
        <v>3.1148260301948528E-5</v>
      </c>
      <c r="K72" s="165">
        <v>1619</v>
      </c>
      <c r="L72" s="165">
        <v>422</v>
      </c>
      <c r="M72" s="165">
        <v>818</v>
      </c>
      <c r="N72" s="165">
        <v>0</v>
      </c>
      <c r="O72" s="165">
        <v>2075</v>
      </c>
      <c r="P72" s="166" t="str">
        <f t="shared" si="39"/>
        <v>-</v>
      </c>
      <c r="Q72" s="167">
        <f t="shared" si="40"/>
        <v>0.28165534280420013</v>
      </c>
      <c r="R72" s="166">
        <f t="shared" si="41"/>
        <v>6.1937451233585084E-4</v>
      </c>
      <c r="S72" s="165">
        <v>1719</v>
      </c>
      <c r="T72" s="165">
        <v>459</v>
      </c>
      <c r="U72" s="165">
        <v>1777</v>
      </c>
      <c r="V72" s="165">
        <v>2468</v>
      </c>
      <c r="W72" s="165">
        <v>3478</v>
      </c>
      <c r="X72" s="166">
        <f t="shared" si="42"/>
        <v>0.4092382495948137</v>
      </c>
      <c r="Y72" s="167">
        <f t="shared" si="43"/>
        <v>1.0232693426410706</v>
      </c>
      <c r="Z72" s="166">
        <f t="shared" si="44"/>
        <v>8.5066666536221327E-4</v>
      </c>
    </row>
    <row r="73" spans="1:26" x14ac:dyDescent="0.25">
      <c r="A73" s="57"/>
      <c r="B73" s="164" t="s">
        <v>120</v>
      </c>
      <c r="C73" s="165">
        <v>0</v>
      </c>
      <c r="D73" s="165">
        <v>0</v>
      </c>
      <c r="E73" s="165">
        <v>0</v>
      </c>
      <c r="F73" s="165">
        <v>0</v>
      </c>
      <c r="G73" s="165">
        <v>16</v>
      </c>
      <c r="H73" s="166" t="str">
        <f t="shared" si="36"/>
        <v>-</v>
      </c>
      <c r="I73" s="167" t="str">
        <f t="shared" si="37"/>
        <v>-</v>
      </c>
      <c r="J73" s="166">
        <f t="shared" si="38"/>
        <v>2.1668354992659844E-5</v>
      </c>
      <c r="K73" s="165">
        <v>2455</v>
      </c>
      <c r="L73" s="165">
        <v>923</v>
      </c>
      <c r="M73" s="165">
        <v>1017</v>
      </c>
      <c r="N73" s="165">
        <v>0</v>
      </c>
      <c r="O73" s="165">
        <v>1320</v>
      </c>
      <c r="P73" s="166" t="str">
        <f t="shared" si="39"/>
        <v>-</v>
      </c>
      <c r="Q73" s="167">
        <f t="shared" si="40"/>
        <v>-0.46232179226069248</v>
      </c>
      <c r="R73" s="166">
        <f t="shared" si="41"/>
        <v>3.9401173796786655E-4</v>
      </c>
      <c r="S73" s="165">
        <v>2455</v>
      </c>
      <c r="T73" s="165">
        <v>1163</v>
      </c>
      <c r="U73" s="165">
        <v>1607</v>
      </c>
      <c r="V73" s="165">
        <v>2853</v>
      </c>
      <c r="W73" s="165">
        <v>2272</v>
      </c>
      <c r="X73" s="166">
        <f t="shared" si="42"/>
        <v>-0.20364528566421314</v>
      </c>
      <c r="Y73" s="167">
        <f t="shared" si="43"/>
        <v>-7.4541751527494871E-2</v>
      </c>
      <c r="Z73" s="166">
        <f t="shared" si="44"/>
        <v>5.5569714310033027E-4</v>
      </c>
    </row>
    <row r="74" spans="1:26" x14ac:dyDescent="0.25">
      <c r="A74" s="57"/>
      <c r="B74" s="164" t="s">
        <v>129</v>
      </c>
      <c r="C74" s="165">
        <v>311</v>
      </c>
      <c r="D74" s="165">
        <v>83</v>
      </c>
      <c r="E74" s="165">
        <v>0</v>
      </c>
      <c r="F74" s="165">
        <v>0</v>
      </c>
      <c r="G74" s="165">
        <v>39</v>
      </c>
      <c r="H74" s="166" t="str">
        <f t="shared" si="36"/>
        <v>-</v>
      </c>
      <c r="I74" s="167">
        <f t="shared" si="37"/>
        <v>-0.87459807073954987</v>
      </c>
      <c r="J74" s="166">
        <f t="shared" si="38"/>
        <v>5.2816615294608372E-5</v>
      </c>
      <c r="K74" s="165">
        <v>1869</v>
      </c>
      <c r="L74" s="165">
        <v>566</v>
      </c>
      <c r="M74" s="165">
        <v>128</v>
      </c>
      <c r="N74" s="165">
        <v>0</v>
      </c>
      <c r="O74" s="165">
        <v>527</v>
      </c>
      <c r="P74" s="166" t="str">
        <f t="shared" si="39"/>
        <v>-</v>
      </c>
      <c r="Q74" s="167">
        <f t="shared" si="40"/>
        <v>-0.71803103263777424</v>
      </c>
      <c r="R74" s="166">
        <f t="shared" si="41"/>
        <v>1.5730620144626187E-4</v>
      </c>
      <c r="S74" s="165">
        <v>2180</v>
      </c>
      <c r="T74" s="165">
        <v>651</v>
      </c>
      <c r="U74" s="165">
        <v>1674</v>
      </c>
      <c r="V74" s="165">
        <v>2685</v>
      </c>
      <c r="W74" s="165">
        <v>3745</v>
      </c>
      <c r="X74" s="166">
        <f t="shared" si="42"/>
        <v>0.39478584729981381</v>
      </c>
      <c r="Y74" s="167">
        <f t="shared" si="43"/>
        <v>0.71788990825688082</v>
      </c>
      <c r="Z74" s="166">
        <f t="shared" si="44"/>
        <v>9.1597086307690877E-4</v>
      </c>
    </row>
    <row r="75" spans="1:26" x14ac:dyDescent="0.25">
      <c r="A75" s="57"/>
      <c r="B75" s="164" t="s">
        <v>132</v>
      </c>
      <c r="C75" s="165">
        <v>225</v>
      </c>
      <c r="D75" s="165">
        <v>63</v>
      </c>
      <c r="E75" s="165">
        <v>0</v>
      </c>
      <c r="F75" s="165">
        <v>0</v>
      </c>
      <c r="G75" s="165">
        <v>7</v>
      </c>
      <c r="H75" s="166" t="str">
        <f t="shared" si="36"/>
        <v>-</v>
      </c>
      <c r="I75" s="167">
        <f t="shared" si="37"/>
        <v>-0.96888888888888891</v>
      </c>
      <c r="J75" s="166">
        <f t="shared" si="38"/>
        <v>9.4799053092886825E-6</v>
      </c>
      <c r="K75" s="165">
        <v>2065</v>
      </c>
      <c r="L75" s="165">
        <v>762</v>
      </c>
      <c r="M75" s="165">
        <v>59</v>
      </c>
      <c r="N75" s="165">
        <v>0</v>
      </c>
      <c r="O75" s="165">
        <v>144</v>
      </c>
      <c r="P75" s="166" t="str">
        <f t="shared" si="39"/>
        <v>-</v>
      </c>
      <c r="Q75" s="167">
        <f t="shared" si="40"/>
        <v>-0.93026634382566586</v>
      </c>
      <c r="R75" s="166">
        <f t="shared" si="41"/>
        <v>4.2983098687403625E-5</v>
      </c>
      <c r="S75" s="165">
        <v>2290</v>
      </c>
      <c r="T75" s="165">
        <v>907</v>
      </c>
      <c r="U75" s="165">
        <v>154</v>
      </c>
      <c r="V75" s="165">
        <v>799</v>
      </c>
      <c r="W75" s="165">
        <v>1039</v>
      </c>
      <c r="X75" s="166">
        <f t="shared" si="42"/>
        <v>0.30037546933667092</v>
      </c>
      <c r="Y75" s="167">
        <f t="shared" si="43"/>
        <v>-0.54628820960698687</v>
      </c>
      <c r="Z75" s="166">
        <f t="shared" si="44"/>
        <v>2.5412382556392742E-4</v>
      </c>
    </row>
    <row r="76" spans="1:26" x14ac:dyDescent="0.25">
      <c r="A76" s="57"/>
      <c r="B76" s="170" t="s">
        <v>146</v>
      </c>
      <c r="C76" s="171">
        <f>C68-SUM(C69:C75)</f>
        <v>4383</v>
      </c>
      <c r="D76" s="171">
        <f>D68-SUM(D69:D75)</f>
        <v>623</v>
      </c>
      <c r="E76" s="171">
        <f>E68-SUM(E69:E75)</f>
        <v>0</v>
      </c>
      <c r="F76" s="171">
        <f>F68-SUM(F69:F75)</f>
        <v>0</v>
      </c>
      <c r="G76" s="171">
        <f>G68-SUM(G69:G75)</f>
        <v>394</v>
      </c>
      <c r="H76" s="172" t="str">
        <f t="shared" si="36"/>
        <v>-</v>
      </c>
      <c r="I76" s="173">
        <f t="shared" si="37"/>
        <v>-0.9101072324891627</v>
      </c>
      <c r="J76" s="172">
        <f t="shared" si="38"/>
        <v>5.3358324169424873E-4</v>
      </c>
      <c r="K76" s="171">
        <f>K68-SUM(K69:K75)</f>
        <v>18244</v>
      </c>
      <c r="L76" s="171">
        <f>L68-SUM(L69:L75)</f>
        <v>5340</v>
      </c>
      <c r="M76" s="171">
        <f>M68-SUM(M69:M75)</f>
        <v>6868</v>
      </c>
      <c r="N76" s="171">
        <f>N68-SUM(N69:N75)</f>
        <v>0</v>
      </c>
      <c r="O76" s="171">
        <f>O68-SUM(O69:O75)</f>
        <v>22802</v>
      </c>
      <c r="P76" s="172" t="str">
        <f t="shared" si="39"/>
        <v>-</v>
      </c>
      <c r="Q76" s="173">
        <f t="shared" si="40"/>
        <v>0.2498355623766717</v>
      </c>
      <c r="R76" s="172">
        <f t="shared" si="41"/>
        <v>6.8062542796540103E-3</v>
      </c>
      <c r="S76" s="171">
        <f>S68-SUM(S69:S75)</f>
        <v>22627</v>
      </c>
      <c r="T76" s="171">
        <f>T68-SUM(T69:T75)</f>
        <v>6468</v>
      </c>
      <c r="U76" s="171">
        <f>U68-SUM(U69:U75)</f>
        <v>13696</v>
      </c>
      <c r="V76" s="171">
        <f>V68-SUM(V69:V75)</f>
        <v>34305</v>
      </c>
      <c r="W76" s="171">
        <f>W68-SUM(W69:W75)</f>
        <v>41457</v>
      </c>
      <c r="X76" s="172">
        <f t="shared" si="42"/>
        <v>0.20848272846523841</v>
      </c>
      <c r="Y76" s="173">
        <f t="shared" si="43"/>
        <v>0.83219162946921821</v>
      </c>
      <c r="Z76" s="172">
        <f t="shared" si="44"/>
        <v>1.0139760766509855E-2</v>
      </c>
    </row>
    <row r="77" spans="1:26" x14ac:dyDescent="0.25">
      <c r="A77" s="57"/>
      <c r="B77" s="155" t="s">
        <v>51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x14ac:dyDescent="0.25">
      <c r="A78" s="57"/>
      <c r="B78" s="156" t="s">
        <v>69</v>
      </c>
      <c r="C78" s="178">
        <f>C79+C82</f>
        <v>131352</v>
      </c>
      <c r="D78" s="178">
        <f>D79+D82</f>
        <v>32788</v>
      </c>
      <c r="E78" s="178">
        <f>E79+E82</f>
        <v>70827</v>
      </c>
      <c r="F78" s="178">
        <f>F79+F82</f>
        <v>98456</v>
      </c>
      <c r="G78" s="178">
        <f>G79+G82</f>
        <v>103299</v>
      </c>
      <c r="H78" s="179">
        <f>IFERROR(G78/F78-1,"-")</f>
        <v>4.9189485658568399E-2</v>
      </c>
      <c r="I78" s="179">
        <f>IFERROR(G78/C78-1,"-")</f>
        <v>-0.21357116754978989</v>
      </c>
      <c r="J78" s="179">
        <f>G78/G$8</f>
        <v>0.13989496264917309</v>
      </c>
      <c r="K78" s="178">
        <f>K79+K82</f>
        <v>501207</v>
      </c>
      <c r="L78" s="178">
        <f>L79+L82</f>
        <v>135144</v>
      </c>
      <c r="M78" s="178">
        <f>M79+M82</f>
        <v>214429</v>
      </c>
      <c r="N78" s="178">
        <f>N79+N82</f>
        <v>476344</v>
      </c>
      <c r="O78" s="178">
        <f>O79+O82</f>
        <v>549349</v>
      </c>
      <c r="P78" s="179">
        <f>IFERROR(O78/N78-1,"-")</f>
        <v>0.15326108862502719</v>
      </c>
      <c r="Q78" s="179">
        <f>IFERROR(O78/K78-1,"-")</f>
        <v>9.6052130157799009E-2</v>
      </c>
      <c r="R78" s="179">
        <f>O78/O$8</f>
        <v>0.16397723806129511</v>
      </c>
      <c r="S78" s="178">
        <f>S79+S82</f>
        <v>632559</v>
      </c>
      <c r="T78" s="178">
        <f>T79+T82</f>
        <v>167932</v>
      </c>
      <c r="U78" s="178">
        <f>U79+U82</f>
        <v>285256</v>
      </c>
      <c r="V78" s="178">
        <f>V79+V82</f>
        <v>574800</v>
      </c>
      <c r="W78" s="178">
        <f>W79+W82</f>
        <v>652648</v>
      </c>
      <c r="X78" s="179">
        <f>IFERROR(W78/V78-1,"-")</f>
        <v>0.13543493389004868</v>
      </c>
      <c r="Y78" s="179">
        <f>IFERROR(W78/S78-1,"-")</f>
        <v>3.1758302387603354E-2</v>
      </c>
      <c r="Z78" s="179">
        <f>W78/W$8</f>
        <v>0.15962791771573254</v>
      </c>
    </row>
    <row r="79" spans="1:26" x14ac:dyDescent="0.25">
      <c r="A79" s="57"/>
      <c r="B79" s="159" t="s">
        <v>98</v>
      </c>
      <c r="C79" s="160">
        <v>57326</v>
      </c>
      <c r="D79" s="160">
        <v>14350</v>
      </c>
      <c r="E79" s="160">
        <v>38077</v>
      </c>
      <c r="F79" s="160">
        <v>48839</v>
      </c>
      <c r="G79" s="160">
        <v>49185</v>
      </c>
      <c r="H79" s="161">
        <f>IFERROR(G79/F79-1,"-")</f>
        <v>7.0845021396834795E-3</v>
      </c>
      <c r="I79" s="162">
        <f>IFERROR(G79/C79-1,"-")</f>
        <v>-0.14201235041691385</v>
      </c>
      <c r="J79" s="161">
        <f>G79/G$8</f>
        <v>6.6609877519623398E-2</v>
      </c>
      <c r="K79" s="160">
        <v>228164</v>
      </c>
      <c r="L79" s="160">
        <v>62185</v>
      </c>
      <c r="M79" s="160">
        <v>109519</v>
      </c>
      <c r="N79" s="160">
        <v>230615</v>
      </c>
      <c r="O79" s="160">
        <v>229974</v>
      </c>
      <c r="P79" s="161">
        <f>IFERROR(O79/N79-1,"-")</f>
        <v>-2.7795243154175031E-3</v>
      </c>
      <c r="Q79" s="162">
        <f>IFERROR(O79/K79-1,"-")</f>
        <v>7.9328903770972126E-3</v>
      </c>
      <c r="R79" s="161">
        <f>O79/O$8</f>
        <v>6.8645799566228891E-2</v>
      </c>
      <c r="S79" s="160">
        <v>285490</v>
      </c>
      <c r="T79" s="160">
        <v>76535</v>
      </c>
      <c r="U79" s="160">
        <v>147596</v>
      </c>
      <c r="V79" s="160">
        <v>279454</v>
      </c>
      <c r="W79" s="160">
        <v>279159</v>
      </c>
      <c r="X79" s="161">
        <f>IFERROR(W79/V79-1,"-")</f>
        <v>-1.0556299068898989E-3</v>
      </c>
      <c r="Y79" s="162">
        <f>IFERROR(W79/S79-1,"-")</f>
        <v>-2.2175908087848972E-2</v>
      </c>
      <c r="Z79" s="161">
        <f>W79/W$8</f>
        <v>6.8278106853320905E-2</v>
      </c>
    </row>
    <row r="80" spans="1:26" x14ac:dyDescent="0.25">
      <c r="A80" s="57"/>
      <c r="B80" s="164" t="s">
        <v>104</v>
      </c>
      <c r="C80" s="165">
        <v>19941</v>
      </c>
      <c r="D80" s="165">
        <v>7027</v>
      </c>
      <c r="E80" s="165">
        <v>24218</v>
      </c>
      <c r="F80" s="165">
        <v>29828</v>
      </c>
      <c r="G80" s="165">
        <v>29979</v>
      </c>
      <c r="H80" s="166">
        <f>IFERROR(G80/F80-1,"-")</f>
        <v>5.0623575164274737E-3</v>
      </c>
      <c r="I80" s="167">
        <f>IFERROR(G80/C80-1,"-")</f>
        <v>0.50338498570783807</v>
      </c>
      <c r="J80" s="166">
        <f>G80/G$8</f>
        <v>4.0599725895309344E-2</v>
      </c>
      <c r="K80" s="165">
        <v>29985</v>
      </c>
      <c r="L80" s="165">
        <v>11101</v>
      </c>
      <c r="M80" s="165">
        <v>24585</v>
      </c>
      <c r="N80" s="165">
        <v>36378</v>
      </c>
      <c r="O80" s="165">
        <v>30210</v>
      </c>
      <c r="P80" s="166">
        <f>IFERROR(O80/N80-1,"-")</f>
        <v>-0.16955302655451099</v>
      </c>
      <c r="Q80" s="167">
        <f>IFERROR(O80/K80-1,"-")</f>
        <v>7.5037518759379918E-3</v>
      </c>
      <c r="R80" s="166">
        <f>O80/O$8</f>
        <v>9.0174959121282188E-3</v>
      </c>
      <c r="S80" s="165">
        <v>49926</v>
      </c>
      <c r="T80" s="165">
        <v>18128</v>
      </c>
      <c r="U80" s="165">
        <v>48803</v>
      </c>
      <c r="V80" s="165">
        <v>66206</v>
      </c>
      <c r="W80" s="165">
        <v>60189</v>
      </c>
      <c r="X80" s="166">
        <f>IFERROR(W80/V80-1,"-")</f>
        <v>-9.088300154064588E-2</v>
      </c>
      <c r="Y80" s="167">
        <f>IFERROR(W80/S80-1,"-")</f>
        <v>0.20556423506790056</v>
      </c>
      <c r="Z80" s="166">
        <f>W80/W$8</f>
        <v>1.472132717696557E-2</v>
      </c>
    </row>
    <row r="81" spans="1:26" x14ac:dyDescent="0.25">
      <c r="A81" s="57"/>
      <c r="B81" s="164" t="s">
        <v>101</v>
      </c>
      <c r="C81" s="165">
        <v>37385</v>
      </c>
      <c r="D81" s="165">
        <v>7323</v>
      </c>
      <c r="E81" s="165">
        <v>13859</v>
      </c>
      <c r="F81" s="165">
        <v>19011</v>
      </c>
      <c r="G81" s="165">
        <v>19206</v>
      </c>
      <c r="H81" s="166">
        <f>IFERROR(G81/F81-1,"-")</f>
        <v>1.0257219504497428E-2</v>
      </c>
      <c r="I81" s="167">
        <f>IFERROR(G81/C81-1,"-")</f>
        <v>-0.48626454460345059</v>
      </c>
      <c r="J81" s="166">
        <f>G81/G$8</f>
        <v>2.6010151624314061E-2</v>
      </c>
      <c r="K81" s="165">
        <v>198179</v>
      </c>
      <c r="L81" s="165">
        <v>51084</v>
      </c>
      <c r="M81" s="165">
        <v>84934</v>
      </c>
      <c r="N81" s="165">
        <v>194237</v>
      </c>
      <c r="O81" s="165">
        <v>199764</v>
      </c>
      <c r="P81" s="166">
        <f>IFERROR(O81/N81-1,"-")</f>
        <v>2.8454928772581933E-2</v>
      </c>
      <c r="Q81" s="167">
        <f>IFERROR(O81/K81-1,"-")</f>
        <v>7.9978201524883996E-3</v>
      </c>
      <c r="R81" s="166">
        <f>O81/O$8</f>
        <v>5.9628303654100677E-2</v>
      </c>
      <c r="S81" s="165">
        <v>235564</v>
      </c>
      <c r="T81" s="165">
        <v>58407</v>
      </c>
      <c r="U81" s="165">
        <v>98793</v>
      </c>
      <c r="V81" s="165">
        <v>213248</v>
      </c>
      <c r="W81" s="165">
        <v>218970</v>
      </c>
      <c r="X81" s="166">
        <f>IFERROR(W81/V81-1,"-")</f>
        <v>2.6832608043217299E-2</v>
      </c>
      <c r="Y81" s="167">
        <f>IFERROR(W81/S81-1,"-")</f>
        <v>-7.0443701074867082E-2</v>
      </c>
      <c r="Z81" s="166">
        <f>W81/W$8</f>
        <v>5.3556779676355332E-2</v>
      </c>
    </row>
    <row r="82" spans="1:26" x14ac:dyDescent="0.25">
      <c r="A82" s="57"/>
      <c r="B82" s="159" t="s">
        <v>108</v>
      </c>
      <c r="C82" s="160">
        <v>74026</v>
      </c>
      <c r="D82" s="160">
        <v>18438</v>
      </c>
      <c r="E82" s="160">
        <v>32750</v>
      </c>
      <c r="F82" s="160">
        <v>49617</v>
      </c>
      <c r="G82" s="160">
        <v>54114</v>
      </c>
      <c r="H82" s="161">
        <f>IFERROR(G82/F82-1,"-")</f>
        <v>9.0634258419493241E-2</v>
      </c>
      <c r="I82" s="162">
        <f>IFERROR(G82/C82-1,"-")</f>
        <v>-0.26898657228541323</v>
      </c>
      <c r="J82" s="161">
        <f>G82/G$8</f>
        <v>7.3285085129549676E-2</v>
      </c>
      <c r="K82" s="160">
        <v>273043</v>
      </c>
      <c r="L82" s="160">
        <v>72959</v>
      </c>
      <c r="M82" s="160">
        <v>104910</v>
      </c>
      <c r="N82" s="160">
        <v>245729</v>
      </c>
      <c r="O82" s="160">
        <v>319375</v>
      </c>
      <c r="P82" s="161">
        <f>IFERROR(O82/N82-1,"-")</f>
        <v>0.29970414562383763</v>
      </c>
      <c r="Q82" s="162">
        <f>IFERROR(O82/K82-1,"-")</f>
        <v>0.16968755836992711</v>
      </c>
      <c r="R82" s="161">
        <f>O82/O$8</f>
        <v>9.5331438495066201E-2</v>
      </c>
      <c r="S82" s="160">
        <v>347069</v>
      </c>
      <c r="T82" s="160">
        <v>91397</v>
      </c>
      <c r="U82" s="160">
        <v>137660</v>
      </c>
      <c r="V82" s="160">
        <v>295346</v>
      </c>
      <c r="W82" s="160">
        <v>373489</v>
      </c>
      <c r="X82" s="161">
        <f>IFERROR(W82/V82-1,"-")</f>
        <v>0.26458120306352551</v>
      </c>
      <c r="Y82" s="162">
        <f>IFERROR(W82/S82-1,"-")</f>
        <v>7.6123191642007759E-2</v>
      </c>
      <c r="Z82" s="161">
        <f>W82/W$8</f>
        <v>9.1349810862411632E-2</v>
      </c>
    </row>
    <row r="83" spans="1:26" s="57" customFormat="1" x14ac:dyDescent="0.25">
      <c r="B83" s="164" t="s">
        <v>111</v>
      </c>
      <c r="C83" s="165">
        <v>9286</v>
      </c>
      <c r="D83" s="165">
        <v>2533</v>
      </c>
      <c r="E83" s="165">
        <v>3228</v>
      </c>
      <c r="F83" s="165">
        <v>5828</v>
      </c>
      <c r="G83" s="165">
        <v>7060</v>
      </c>
      <c r="H83" s="166">
        <f t="shared" ref="H83:H90" si="45">IFERROR(G83/F83-1,"-")</f>
        <v>0.21139327385037743</v>
      </c>
      <c r="I83" s="167">
        <f t="shared" ref="I83:I90" si="46">IFERROR(G83/C83-1,"-")</f>
        <v>-0.23971570105535212</v>
      </c>
      <c r="J83" s="166">
        <f t="shared" ref="J83:J90" si="47">G83/G$8</f>
        <v>9.5611616405111566E-3</v>
      </c>
      <c r="K83" s="165">
        <v>54466</v>
      </c>
      <c r="L83" s="165">
        <v>14912</v>
      </c>
      <c r="M83" s="165">
        <v>11210</v>
      </c>
      <c r="N83" s="165">
        <v>56300</v>
      </c>
      <c r="O83" s="165">
        <v>75139</v>
      </c>
      <c r="P83" s="166">
        <f t="shared" ref="P83:P90" si="48">IFERROR(O83/N83-1,"-")</f>
        <v>0.3346181172291296</v>
      </c>
      <c r="Q83" s="167">
        <f t="shared" ref="Q83:Q90" si="49">IFERROR(O83/K83-1,"-")</f>
        <v>0.37955788932545076</v>
      </c>
      <c r="R83" s="166">
        <f t="shared" ref="R83:R90" si="50">O83/O$8</f>
        <v>2.2428521196339035E-2</v>
      </c>
      <c r="S83" s="165">
        <v>63752</v>
      </c>
      <c r="T83" s="165">
        <v>17445</v>
      </c>
      <c r="U83" s="165">
        <v>14438</v>
      </c>
      <c r="V83" s="165">
        <v>62128</v>
      </c>
      <c r="W83" s="165">
        <v>82199</v>
      </c>
      <c r="X83" s="166">
        <f t="shared" ref="X83:X90" si="51">IFERROR(W83/V83-1,"-")</f>
        <v>0.32305884625289716</v>
      </c>
      <c r="Y83" s="167">
        <f t="shared" ref="Y83:Y90" si="52">IFERROR(W83/S83-1,"-")</f>
        <v>0.2893556280587275</v>
      </c>
      <c r="Z83" s="166">
        <f t="shared" ref="Z83:Z90" si="53">W83/W$8</f>
        <v>2.010464325075002E-2</v>
      </c>
    </row>
    <row r="84" spans="1:26" s="57" customFormat="1" x14ac:dyDescent="0.25">
      <c r="B84" s="164" t="s">
        <v>114</v>
      </c>
      <c r="C84" s="165">
        <v>20849</v>
      </c>
      <c r="D84" s="165">
        <v>5333</v>
      </c>
      <c r="E84" s="165">
        <v>8563</v>
      </c>
      <c r="F84" s="165">
        <v>13220</v>
      </c>
      <c r="G84" s="165">
        <v>14980</v>
      </c>
      <c r="H84" s="166">
        <f t="shared" si="45"/>
        <v>0.13313161875945534</v>
      </c>
      <c r="I84" s="167">
        <f t="shared" si="46"/>
        <v>-0.28150031176555235</v>
      </c>
      <c r="J84" s="166">
        <f t="shared" si="47"/>
        <v>2.0286997361877779E-2</v>
      </c>
      <c r="K84" s="165">
        <v>117342</v>
      </c>
      <c r="L84" s="165">
        <v>26597</v>
      </c>
      <c r="M84" s="165">
        <v>36097</v>
      </c>
      <c r="N84" s="165">
        <v>84214</v>
      </c>
      <c r="O84" s="165">
        <v>96686</v>
      </c>
      <c r="P84" s="166">
        <f t="shared" si="48"/>
        <v>0.14809889092074946</v>
      </c>
      <c r="Q84" s="167">
        <f t="shared" si="49"/>
        <v>-0.17603245214842089</v>
      </c>
      <c r="R84" s="166">
        <f t="shared" si="50"/>
        <v>2.8860165831182685E-2</v>
      </c>
      <c r="S84" s="165">
        <v>138191</v>
      </c>
      <c r="T84" s="165">
        <v>31930</v>
      </c>
      <c r="U84" s="165">
        <v>44660</v>
      </c>
      <c r="V84" s="165">
        <v>97434</v>
      </c>
      <c r="W84" s="165">
        <v>111666</v>
      </c>
      <c r="X84" s="166">
        <f t="shared" si="51"/>
        <v>0.14606810764209621</v>
      </c>
      <c r="Y84" s="167">
        <f t="shared" si="52"/>
        <v>-0.19194448263635111</v>
      </c>
      <c r="Z84" s="166">
        <f t="shared" si="53"/>
        <v>2.7311829745352761E-2</v>
      </c>
    </row>
    <row r="85" spans="1:26" x14ac:dyDescent="0.25">
      <c r="A85" s="57"/>
      <c r="B85" s="164" t="s">
        <v>117</v>
      </c>
      <c r="C85" s="165">
        <v>5447</v>
      </c>
      <c r="D85" s="165">
        <v>1687</v>
      </c>
      <c r="E85" s="165">
        <v>5280</v>
      </c>
      <c r="F85" s="165">
        <v>5870</v>
      </c>
      <c r="G85" s="165">
        <v>5315</v>
      </c>
      <c r="H85" s="166">
        <f t="shared" si="45"/>
        <v>-9.4548551959114158E-2</v>
      </c>
      <c r="I85" s="167">
        <f t="shared" si="46"/>
        <v>-2.4233523040205651E-2</v>
      </c>
      <c r="J85" s="166">
        <f t="shared" si="47"/>
        <v>7.1979566741241924E-3</v>
      </c>
      <c r="K85" s="165">
        <v>15628</v>
      </c>
      <c r="L85" s="165">
        <v>5090</v>
      </c>
      <c r="M85" s="165">
        <v>11108</v>
      </c>
      <c r="N85" s="165">
        <v>20133</v>
      </c>
      <c r="O85" s="165">
        <v>32539</v>
      </c>
      <c r="P85" s="166">
        <f t="shared" si="48"/>
        <v>0.61620225500422188</v>
      </c>
      <c r="Q85" s="167">
        <f t="shared" si="49"/>
        <v>1.0820962375223959</v>
      </c>
      <c r="R85" s="166">
        <f t="shared" si="50"/>
        <v>9.7126878346487956E-3</v>
      </c>
      <c r="S85" s="165">
        <v>21075</v>
      </c>
      <c r="T85" s="165">
        <v>6777</v>
      </c>
      <c r="U85" s="165">
        <v>16388</v>
      </c>
      <c r="V85" s="165">
        <v>26003</v>
      </c>
      <c r="W85" s="165">
        <v>37854</v>
      </c>
      <c r="X85" s="166">
        <f t="shared" si="51"/>
        <v>0.45575510518017159</v>
      </c>
      <c r="Y85" s="167">
        <f t="shared" si="52"/>
        <v>0.79615658362989317</v>
      </c>
      <c r="Z85" s="166">
        <f t="shared" si="53"/>
        <v>9.2585209748767168E-3</v>
      </c>
    </row>
    <row r="86" spans="1:26" x14ac:dyDescent="0.25">
      <c r="A86" s="57"/>
      <c r="B86" s="164" t="s">
        <v>124</v>
      </c>
      <c r="C86" s="165">
        <v>1860</v>
      </c>
      <c r="D86" s="165">
        <v>271</v>
      </c>
      <c r="E86" s="165">
        <v>921</v>
      </c>
      <c r="F86" s="165">
        <v>1133</v>
      </c>
      <c r="G86" s="165">
        <v>1153</v>
      </c>
      <c r="H86" s="166">
        <f t="shared" si="45"/>
        <v>1.7652250661959412E-2</v>
      </c>
      <c r="I86" s="167">
        <f t="shared" si="46"/>
        <v>-0.38010752688172045</v>
      </c>
      <c r="J86" s="166">
        <f t="shared" si="47"/>
        <v>1.5614758316585501E-3</v>
      </c>
      <c r="K86" s="165">
        <v>4340</v>
      </c>
      <c r="L86" s="165">
        <v>1175</v>
      </c>
      <c r="M86" s="165">
        <v>2935</v>
      </c>
      <c r="N86" s="165">
        <v>4473</v>
      </c>
      <c r="O86" s="165">
        <v>6684</v>
      </c>
      <c r="P86" s="166">
        <f t="shared" si="48"/>
        <v>0.4942991281019451</v>
      </c>
      <c r="Q86" s="167">
        <f t="shared" si="49"/>
        <v>0.54009216589861753</v>
      </c>
      <c r="R86" s="166">
        <f t="shared" si="50"/>
        <v>1.9951321640736515E-3</v>
      </c>
      <c r="S86" s="165">
        <v>6200</v>
      </c>
      <c r="T86" s="165">
        <v>1446</v>
      </c>
      <c r="U86" s="165">
        <v>3856</v>
      </c>
      <c r="V86" s="165">
        <v>5606</v>
      </c>
      <c r="W86" s="165">
        <v>7837</v>
      </c>
      <c r="X86" s="166">
        <f t="shared" si="51"/>
        <v>0.39796646450231887</v>
      </c>
      <c r="Y86" s="167">
        <f t="shared" si="52"/>
        <v>0.26403225806451602</v>
      </c>
      <c r="Z86" s="166">
        <f t="shared" si="53"/>
        <v>1.9168127246819049E-3</v>
      </c>
    </row>
    <row r="87" spans="1:26" x14ac:dyDescent="0.25">
      <c r="A87" s="57"/>
      <c r="B87" s="164" t="s">
        <v>120</v>
      </c>
      <c r="C87" s="165">
        <v>938</v>
      </c>
      <c r="D87" s="165">
        <v>232</v>
      </c>
      <c r="E87" s="165">
        <v>804</v>
      </c>
      <c r="F87" s="165">
        <v>921</v>
      </c>
      <c r="G87" s="165">
        <v>774</v>
      </c>
      <c r="H87" s="166">
        <f t="shared" si="45"/>
        <v>-0.1596091205211726</v>
      </c>
      <c r="I87" s="167">
        <f t="shared" si="46"/>
        <v>-0.17484008528784645</v>
      </c>
      <c r="J87" s="166">
        <f t="shared" si="47"/>
        <v>1.0482066727699199E-3</v>
      </c>
      <c r="K87" s="165">
        <v>4657</v>
      </c>
      <c r="L87" s="165">
        <v>1562</v>
      </c>
      <c r="M87" s="165">
        <v>3904</v>
      </c>
      <c r="N87" s="165">
        <v>4162</v>
      </c>
      <c r="O87" s="165">
        <v>5494</v>
      </c>
      <c r="P87" s="166">
        <f t="shared" si="48"/>
        <v>0.32003844305622287</v>
      </c>
      <c r="Q87" s="167">
        <f t="shared" si="49"/>
        <v>0.17972943955336063</v>
      </c>
      <c r="R87" s="166">
        <f t="shared" si="50"/>
        <v>1.6399246124208021E-3</v>
      </c>
      <c r="S87" s="165">
        <v>5595</v>
      </c>
      <c r="T87" s="165">
        <v>1794</v>
      </c>
      <c r="U87" s="165">
        <v>4708</v>
      </c>
      <c r="V87" s="165">
        <v>5083</v>
      </c>
      <c r="W87" s="165">
        <v>6268</v>
      </c>
      <c r="X87" s="166">
        <f t="shared" si="51"/>
        <v>0.23313004131418458</v>
      </c>
      <c r="Y87" s="167">
        <f t="shared" si="52"/>
        <v>0.12028596961572835</v>
      </c>
      <c r="Z87" s="166">
        <f t="shared" si="53"/>
        <v>1.5330588437292561E-3</v>
      </c>
    </row>
    <row r="88" spans="1:26" x14ac:dyDescent="0.25">
      <c r="A88" s="57"/>
      <c r="B88" s="164" t="s">
        <v>129</v>
      </c>
      <c r="C88" s="165">
        <v>804</v>
      </c>
      <c r="D88" s="165">
        <v>286</v>
      </c>
      <c r="E88" s="165">
        <v>296</v>
      </c>
      <c r="F88" s="165">
        <v>433</v>
      </c>
      <c r="G88" s="165">
        <v>454</v>
      </c>
      <c r="H88" s="166">
        <f t="shared" si="45"/>
        <v>4.8498845265589008E-2</v>
      </c>
      <c r="I88" s="167">
        <f t="shared" si="46"/>
        <v>-0.43532338308457708</v>
      </c>
      <c r="J88" s="166">
        <f t="shared" si="47"/>
        <v>6.1483957291672312E-4</v>
      </c>
      <c r="K88" s="165">
        <v>2986</v>
      </c>
      <c r="L88" s="165">
        <v>1422</v>
      </c>
      <c r="M88" s="165">
        <v>781</v>
      </c>
      <c r="N88" s="165">
        <v>2952</v>
      </c>
      <c r="O88" s="165">
        <v>3351</v>
      </c>
      <c r="P88" s="166">
        <f t="shared" si="48"/>
        <v>0.13516260162601634</v>
      </c>
      <c r="Q88" s="167">
        <f t="shared" si="49"/>
        <v>0.12223710649698583</v>
      </c>
      <c r="R88" s="166">
        <f t="shared" si="50"/>
        <v>1.0002525257047886E-3</v>
      </c>
      <c r="S88" s="165">
        <v>3790</v>
      </c>
      <c r="T88" s="165">
        <v>1708</v>
      </c>
      <c r="U88" s="165">
        <v>1077</v>
      </c>
      <c r="V88" s="165">
        <v>3385</v>
      </c>
      <c r="W88" s="165">
        <v>3805</v>
      </c>
      <c r="X88" s="166">
        <f t="shared" si="51"/>
        <v>0.12407680945347122</v>
      </c>
      <c r="Y88" s="167">
        <f t="shared" si="52"/>
        <v>3.9577836411608391E-3</v>
      </c>
      <c r="Z88" s="166">
        <f t="shared" si="53"/>
        <v>9.3064596368695274E-4</v>
      </c>
    </row>
    <row r="89" spans="1:26" x14ac:dyDescent="0.25">
      <c r="A89" s="57"/>
      <c r="B89" s="164" t="s">
        <v>132</v>
      </c>
      <c r="C89" s="165">
        <v>2073</v>
      </c>
      <c r="D89" s="165">
        <v>403</v>
      </c>
      <c r="E89" s="165">
        <v>385</v>
      </c>
      <c r="F89" s="165">
        <v>658</v>
      </c>
      <c r="G89" s="165">
        <v>679</v>
      </c>
      <c r="H89" s="166">
        <f t="shared" si="45"/>
        <v>3.1914893617021267E-2</v>
      </c>
      <c r="I89" s="167">
        <f t="shared" si="46"/>
        <v>-0.67245537867824412</v>
      </c>
      <c r="J89" s="166">
        <f t="shared" si="47"/>
        <v>9.1955081500100211E-4</v>
      </c>
      <c r="K89" s="165">
        <v>4834</v>
      </c>
      <c r="L89" s="165">
        <v>1920</v>
      </c>
      <c r="M89" s="165">
        <v>947</v>
      </c>
      <c r="N89" s="165">
        <v>3040</v>
      </c>
      <c r="O89" s="165">
        <v>3728</v>
      </c>
      <c r="P89" s="166">
        <f t="shared" si="48"/>
        <v>0.22631578947368425</v>
      </c>
      <c r="Q89" s="167">
        <f t="shared" si="49"/>
        <v>-0.22879602813405042</v>
      </c>
      <c r="R89" s="166">
        <f t="shared" si="50"/>
        <v>1.1127846660183383E-3</v>
      </c>
      <c r="S89" s="165">
        <v>6907</v>
      </c>
      <c r="T89" s="165">
        <v>2323</v>
      </c>
      <c r="U89" s="165">
        <v>1332</v>
      </c>
      <c r="V89" s="165">
        <v>3698</v>
      </c>
      <c r="W89" s="165">
        <v>4407</v>
      </c>
      <c r="X89" s="166">
        <f t="shared" si="51"/>
        <v>0.19172525689561914</v>
      </c>
      <c r="Y89" s="167">
        <f t="shared" si="52"/>
        <v>-0.36195164326046037</v>
      </c>
      <c r="Z89" s="166">
        <f t="shared" si="53"/>
        <v>1.0778861398077269E-3</v>
      </c>
    </row>
    <row r="90" spans="1:26" x14ac:dyDescent="0.25">
      <c r="A90" s="57"/>
      <c r="B90" s="170" t="s">
        <v>146</v>
      </c>
      <c r="C90" s="171">
        <f>C82-SUM(C83:C89)</f>
        <v>32769</v>
      </c>
      <c r="D90" s="171">
        <f>D82-SUM(D83:D89)</f>
        <v>7693</v>
      </c>
      <c r="E90" s="171">
        <f>E82-SUM(E83:E89)</f>
        <v>13273</v>
      </c>
      <c r="F90" s="171">
        <f>F82-SUM(F83:F89)</f>
        <v>21554</v>
      </c>
      <c r="G90" s="171">
        <f>G82-SUM(G83:G89)</f>
        <v>23699</v>
      </c>
      <c r="H90" s="172">
        <f t="shared" si="45"/>
        <v>9.9517490952955479E-2</v>
      </c>
      <c r="I90" s="173">
        <f t="shared" si="46"/>
        <v>-0.27678598675577526</v>
      </c>
      <c r="J90" s="172">
        <f t="shared" si="47"/>
        <v>3.2094896560690353E-2</v>
      </c>
      <c r="K90" s="171">
        <f>K82-SUM(K83:K89)</f>
        <v>68790</v>
      </c>
      <c r="L90" s="171">
        <f>L82-SUM(L83:L89)</f>
        <v>20281</v>
      </c>
      <c r="M90" s="171">
        <f>M82-SUM(M83:M89)</f>
        <v>37928</v>
      </c>
      <c r="N90" s="171">
        <f>N82-SUM(N83:N89)</f>
        <v>70455</v>
      </c>
      <c r="O90" s="171">
        <f>O82-SUM(O83:O89)</f>
        <v>95754</v>
      </c>
      <c r="P90" s="172">
        <f t="shared" si="48"/>
        <v>0.35908026399829684</v>
      </c>
      <c r="Q90" s="173">
        <f t="shared" si="49"/>
        <v>0.3919755778456171</v>
      </c>
      <c r="R90" s="172">
        <f t="shared" si="50"/>
        <v>2.8581969664678103E-2</v>
      </c>
      <c r="S90" s="171">
        <f>S82-SUM(S83:S89)</f>
        <v>101559</v>
      </c>
      <c r="T90" s="171">
        <f>T82-SUM(T83:T89)</f>
        <v>27974</v>
      </c>
      <c r="U90" s="171">
        <f>U82-SUM(U83:U89)</f>
        <v>51201</v>
      </c>
      <c r="V90" s="171">
        <f>V82-SUM(V83:V89)</f>
        <v>92009</v>
      </c>
      <c r="W90" s="171">
        <f>W82-SUM(W83:W89)</f>
        <v>119453</v>
      </c>
      <c r="X90" s="172">
        <f t="shared" si="51"/>
        <v>0.29827516873349347</v>
      </c>
      <c r="Y90" s="173">
        <f t="shared" si="52"/>
        <v>0.17619314881005121</v>
      </c>
      <c r="Z90" s="172">
        <f t="shared" si="53"/>
        <v>2.9216413219526297E-2</v>
      </c>
    </row>
    <row r="91" spans="1:26" x14ac:dyDescent="0.25">
      <c r="A91" s="57"/>
      <c r="B91" s="155" t="s">
        <v>52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x14ac:dyDescent="0.25">
      <c r="A92" s="57"/>
      <c r="B92" s="156" t="s">
        <v>69</v>
      </c>
      <c r="C92" s="178">
        <f>C93+C96</f>
        <v>13399</v>
      </c>
      <c r="D92" s="178">
        <f>D93+D96</f>
        <v>4061</v>
      </c>
      <c r="E92" s="178">
        <f>E93+E96</f>
        <v>0</v>
      </c>
      <c r="F92" s="178">
        <f>F93+F96</f>
        <v>4766</v>
      </c>
      <c r="G92" s="178">
        <f>G93+G96</f>
        <v>6854</v>
      </c>
      <c r="H92" s="179">
        <f>IFERROR(G92/F92-1,"-")</f>
        <v>0.43810323122114991</v>
      </c>
      <c r="I92" s="179">
        <f>IFERROR(G92/C92-1,"-")</f>
        <v>-0.48846928875289197</v>
      </c>
      <c r="J92" s="179">
        <f>G92/G$8</f>
        <v>9.2821815699806604E-3</v>
      </c>
      <c r="K92" s="178">
        <f>K93+K96</f>
        <v>42488</v>
      </c>
      <c r="L92" s="178">
        <f>L93+L96</f>
        <v>8693</v>
      </c>
      <c r="M92" s="178">
        <f>M93+M96</f>
        <v>0</v>
      </c>
      <c r="N92" s="178">
        <f>N93+N96</f>
        <v>34275</v>
      </c>
      <c r="O92" s="178">
        <f>O93+O96</f>
        <v>42318</v>
      </c>
      <c r="P92" s="179">
        <f>IFERROR(O92/N92-1,"-")</f>
        <v>0.23466083150984685</v>
      </c>
      <c r="Q92" s="179">
        <f>IFERROR(O92/K92-1,"-")</f>
        <v>-4.0011297307475102E-3</v>
      </c>
      <c r="R92" s="179">
        <f>O92/O$8</f>
        <v>1.263165812676074E-2</v>
      </c>
      <c r="S92" s="178">
        <f>S93+S96</f>
        <v>55887</v>
      </c>
      <c r="T92" s="178">
        <f>T93+T96</f>
        <v>22616</v>
      </c>
      <c r="U92" s="178">
        <f>U93+U96</f>
        <v>33444</v>
      </c>
      <c r="V92" s="178">
        <f>V93+V96</f>
        <v>51485</v>
      </c>
      <c r="W92" s="178">
        <f>W93+W96</f>
        <v>58157</v>
      </c>
      <c r="X92" s="179">
        <f>IFERROR(W92/V92-1,"-")</f>
        <v>0.12959114305137409</v>
      </c>
      <c r="Y92" s="179">
        <f>IFERROR(W92/S92-1,"-")</f>
        <v>4.0617674951240801E-2</v>
      </c>
      <c r="Z92" s="179">
        <f>W92/W$8</f>
        <v>1.4224330436305416E-2</v>
      </c>
    </row>
    <row r="93" spans="1:26" x14ac:dyDescent="0.25">
      <c r="A93" s="57"/>
      <c r="B93" s="159" t="s">
        <v>98</v>
      </c>
      <c r="C93" s="160">
        <v>9418</v>
      </c>
      <c r="D93" s="160">
        <v>2731</v>
      </c>
      <c r="E93" s="160">
        <v>0</v>
      </c>
      <c r="F93" s="160">
        <v>3679</v>
      </c>
      <c r="G93" s="160">
        <v>4733</v>
      </c>
      <c r="H93" s="161">
        <f>IFERROR(G93/F93-1,"-")</f>
        <v>0.28649089426474594</v>
      </c>
      <c r="I93" s="162">
        <f>IFERROR(G93/C93-1,"-")</f>
        <v>-0.49745168825653008</v>
      </c>
      <c r="J93" s="161">
        <f>G93/G$8</f>
        <v>6.4097702612661905E-3</v>
      </c>
      <c r="K93" s="160">
        <v>27701</v>
      </c>
      <c r="L93" s="160">
        <v>4723</v>
      </c>
      <c r="M93" s="160">
        <v>0</v>
      </c>
      <c r="N93" s="160">
        <v>23427</v>
      </c>
      <c r="O93" s="160">
        <v>26431</v>
      </c>
      <c r="P93" s="161">
        <f>IFERROR(O93/N93-1,"-")</f>
        <v>0.12822811286122859</v>
      </c>
      <c r="Q93" s="162">
        <f>IFERROR(O93/K93-1,"-")</f>
        <v>-4.5846720335005919E-2</v>
      </c>
      <c r="R93" s="161">
        <f>O93/O$8</f>
        <v>7.8894880653247578E-3</v>
      </c>
      <c r="S93" s="160">
        <v>37119</v>
      </c>
      <c r="T93" s="160">
        <v>14777</v>
      </c>
      <c r="U93" s="160">
        <v>21732</v>
      </c>
      <c r="V93" s="160">
        <v>33809</v>
      </c>
      <c r="W93" s="160">
        <v>37722</v>
      </c>
      <c r="X93" s="161">
        <f>IFERROR(W93/V93-1,"-")</f>
        <v>0.11573841284864983</v>
      </c>
      <c r="Y93" s="162">
        <f>IFERROR(W93/S93-1,"-")</f>
        <v>1.6245049705002845E-2</v>
      </c>
      <c r="Z93" s="161">
        <f>W93/W$8</f>
        <v>9.2262357535346194E-3</v>
      </c>
    </row>
    <row r="94" spans="1:26" x14ac:dyDescent="0.25">
      <c r="A94" s="57"/>
      <c r="B94" s="164" t="s">
        <v>104</v>
      </c>
      <c r="C94" s="165">
        <v>6900</v>
      </c>
      <c r="D94" s="165">
        <v>2063</v>
      </c>
      <c r="E94" s="165">
        <v>0</v>
      </c>
      <c r="F94" s="165">
        <v>2699</v>
      </c>
      <c r="G94" s="165">
        <v>3356</v>
      </c>
      <c r="H94" s="166">
        <f>IFERROR(G94/F94-1,"-")</f>
        <v>0.24342349018154863</v>
      </c>
      <c r="I94" s="167">
        <f>IFERROR(G94/C94-1,"-")</f>
        <v>-0.51362318840579713</v>
      </c>
      <c r="J94" s="166">
        <f>G94/G$8</f>
        <v>4.5449374597104023E-3</v>
      </c>
      <c r="K94" s="165">
        <v>12253</v>
      </c>
      <c r="L94" s="165">
        <v>2176</v>
      </c>
      <c r="M94" s="165">
        <v>0</v>
      </c>
      <c r="N94" s="165">
        <v>10356</v>
      </c>
      <c r="O94" s="165">
        <v>6020</v>
      </c>
      <c r="P94" s="166">
        <f>IFERROR(O94/N94-1,"-")</f>
        <v>-0.41869447663190418</v>
      </c>
      <c r="Q94" s="167">
        <f>IFERROR(O94/K94-1,"-")</f>
        <v>-0.50869174895943847</v>
      </c>
      <c r="R94" s="166">
        <f>O94/O$8</f>
        <v>1.7969323201261793E-3</v>
      </c>
      <c r="S94" s="165">
        <v>19153</v>
      </c>
      <c r="T94" s="165">
        <v>8025</v>
      </c>
      <c r="U94" s="165">
        <v>11001</v>
      </c>
      <c r="V94" s="165">
        <v>16289</v>
      </c>
      <c r="W94" s="165">
        <v>12024</v>
      </c>
      <c r="X94" s="166">
        <f>IFERROR(W94/V94-1,"-")</f>
        <v>-0.261833138928111</v>
      </c>
      <c r="Y94" s="167">
        <f>IFERROR(W94/S94-1,"-")</f>
        <v>-0.37221323030334674</v>
      </c>
      <c r="Z94" s="166">
        <f>W94/W$8</f>
        <v>2.9408901622528039E-3</v>
      </c>
    </row>
    <row r="95" spans="1:26" x14ac:dyDescent="0.25">
      <c r="A95" s="57"/>
      <c r="B95" s="164" t="s">
        <v>101</v>
      </c>
      <c r="C95" s="165">
        <v>2518</v>
      </c>
      <c r="D95" s="165">
        <v>668</v>
      </c>
      <c r="E95" s="165">
        <v>0</v>
      </c>
      <c r="F95" s="165">
        <v>980</v>
      </c>
      <c r="G95" s="165">
        <v>1377</v>
      </c>
      <c r="H95" s="166">
        <f>IFERROR(G95/F95-1,"-")</f>
        <v>0.40510204081632661</v>
      </c>
      <c r="I95" s="167">
        <f>IFERROR(G95/C95-1,"-")</f>
        <v>-0.45313741064336777</v>
      </c>
      <c r="J95" s="166">
        <f>G95/G$8</f>
        <v>1.864832801555788E-3</v>
      </c>
      <c r="K95" s="165">
        <v>15448</v>
      </c>
      <c r="L95" s="165">
        <v>2547</v>
      </c>
      <c r="M95" s="165">
        <v>0</v>
      </c>
      <c r="N95" s="165">
        <v>13071</v>
      </c>
      <c r="O95" s="165">
        <v>20411</v>
      </c>
      <c r="P95" s="166">
        <f>IFERROR(O95/N95-1,"-")</f>
        <v>0.5615484660699257</v>
      </c>
      <c r="Q95" s="167">
        <f>IFERROR(O95/K95-1,"-")</f>
        <v>0.32127136198860695</v>
      </c>
      <c r="R95" s="166">
        <f>O95/O$8</f>
        <v>6.0925557451985786E-3</v>
      </c>
      <c r="S95" s="165">
        <v>17966</v>
      </c>
      <c r="T95" s="165">
        <v>6752</v>
      </c>
      <c r="U95" s="165">
        <v>10731</v>
      </c>
      <c r="V95" s="165">
        <v>17520</v>
      </c>
      <c r="W95" s="165">
        <v>25698</v>
      </c>
      <c r="X95" s="166">
        <f>IFERROR(W95/V95-1,"-")</f>
        <v>0.46678082191780823</v>
      </c>
      <c r="Y95" s="167">
        <f>IFERROR(W95/S95-1,"-")</f>
        <v>0.43036847378381382</v>
      </c>
      <c r="Z95" s="166">
        <f>W95/W$8</f>
        <v>6.2853455912818164E-3</v>
      </c>
    </row>
    <row r="96" spans="1:26" x14ac:dyDescent="0.25">
      <c r="A96" s="57"/>
      <c r="B96" s="159" t="s">
        <v>108</v>
      </c>
      <c r="C96" s="160">
        <v>3981</v>
      </c>
      <c r="D96" s="160">
        <v>1330</v>
      </c>
      <c r="E96" s="160">
        <v>0</v>
      </c>
      <c r="F96" s="160">
        <v>1087</v>
      </c>
      <c r="G96" s="160">
        <v>2121</v>
      </c>
      <c r="H96" s="161">
        <f>IFERROR(G96/F96-1,"-")</f>
        <v>0.95124195032198711</v>
      </c>
      <c r="I96" s="162">
        <f>IFERROR(G96/C96-1,"-")</f>
        <v>-0.46721929163526754</v>
      </c>
      <c r="J96" s="161">
        <f>G96/G$8</f>
        <v>2.8724113087144707E-3</v>
      </c>
      <c r="K96" s="160">
        <v>14787</v>
      </c>
      <c r="L96" s="160">
        <v>3970</v>
      </c>
      <c r="M96" s="160">
        <v>0</v>
      </c>
      <c r="N96" s="160">
        <v>10848</v>
      </c>
      <c r="O96" s="160">
        <v>15887</v>
      </c>
      <c r="P96" s="161">
        <f>IFERROR(O96/N96-1,"-")</f>
        <v>0.46450958702064904</v>
      </c>
      <c r="Q96" s="162">
        <f>IFERROR(O96/K96-1,"-")</f>
        <v>7.4389666599039783E-2</v>
      </c>
      <c r="R96" s="161">
        <f>O96/O$8</f>
        <v>4.7421700614359817E-3</v>
      </c>
      <c r="S96" s="160">
        <v>18768</v>
      </c>
      <c r="T96" s="160">
        <v>7839</v>
      </c>
      <c r="U96" s="160">
        <v>11712</v>
      </c>
      <c r="V96" s="160">
        <v>17676</v>
      </c>
      <c r="W96" s="160">
        <v>20435</v>
      </c>
      <c r="X96" s="161">
        <f>IFERROR(W96/V96-1,"-")</f>
        <v>0.15608735007920349</v>
      </c>
      <c r="Y96" s="162">
        <f>IFERROR(W96/S96-1,"-")</f>
        <v>8.882139812446721E-2</v>
      </c>
      <c r="Z96" s="161">
        <f>W96/W$8</f>
        <v>4.9980946827707963E-3</v>
      </c>
    </row>
    <row r="97" spans="1:26" s="57" customFormat="1" x14ac:dyDescent="0.25">
      <c r="B97" s="164" t="s">
        <v>111</v>
      </c>
      <c r="C97" s="165">
        <v>210</v>
      </c>
      <c r="D97" s="165">
        <v>79</v>
      </c>
      <c r="E97" s="165">
        <v>0</v>
      </c>
      <c r="F97" s="165">
        <v>41</v>
      </c>
      <c r="G97" s="165">
        <v>157</v>
      </c>
      <c r="H97" s="166">
        <f t="shared" ref="H97:H104" si="54">IFERROR(G97/F97-1,"-")</f>
        <v>2.8292682926829267</v>
      </c>
      <c r="I97" s="167">
        <f t="shared" ref="I97:I104" si="55">IFERROR(G97/C97-1,"-")</f>
        <v>-0.25238095238095237</v>
      </c>
      <c r="J97" s="166">
        <f t="shared" ref="J97:J104" si="56">G97/G$8</f>
        <v>2.1262073336547472E-4</v>
      </c>
      <c r="K97" s="165">
        <v>2211</v>
      </c>
      <c r="L97" s="165">
        <v>915</v>
      </c>
      <c r="M97" s="165">
        <v>0</v>
      </c>
      <c r="N97" s="165">
        <v>1447</v>
      </c>
      <c r="O97" s="165">
        <v>2325</v>
      </c>
      <c r="P97" s="166">
        <f t="shared" ref="P97:P104" si="57">IFERROR(O97/N97-1,"-")</f>
        <v>0.6067726330338632</v>
      </c>
      <c r="Q97" s="167">
        <f t="shared" ref="Q97:Q104" si="58">IFERROR(O97/K97-1,"-")</f>
        <v>5.1560379918588861E-2</v>
      </c>
      <c r="R97" s="166">
        <f t="shared" ref="R97:R104" si="59">O97/O$8</f>
        <v>6.9399794755703762E-4</v>
      </c>
      <c r="S97" s="165">
        <v>2421</v>
      </c>
      <c r="T97" s="165">
        <v>1262</v>
      </c>
      <c r="U97" s="165">
        <v>921</v>
      </c>
      <c r="V97" s="165">
        <v>2403</v>
      </c>
      <c r="W97" s="165">
        <v>2795</v>
      </c>
      <c r="X97" s="166">
        <f t="shared" ref="X97:X104" si="60">IFERROR(W97/V97-1,"-")</f>
        <v>0.16312942155638788</v>
      </c>
      <c r="Y97" s="167">
        <f t="shared" ref="Y97:Y104" si="61">IFERROR(W97/S97-1,"-")</f>
        <v>0.15448161916563397</v>
      </c>
      <c r="Z97" s="166">
        <f t="shared" ref="Z97:Z104" si="62">W97/W$8</f>
        <v>6.8361510341787988E-4</v>
      </c>
    </row>
    <row r="98" spans="1:26" s="57" customFormat="1" x14ac:dyDescent="0.25">
      <c r="B98" s="164" t="s">
        <v>114</v>
      </c>
      <c r="C98" s="165">
        <v>551</v>
      </c>
      <c r="D98" s="165">
        <v>299</v>
      </c>
      <c r="E98" s="165">
        <v>0</v>
      </c>
      <c r="F98" s="165">
        <v>152</v>
      </c>
      <c r="G98" s="165">
        <v>291</v>
      </c>
      <c r="H98" s="166">
        <f t="shared" si="54"/>
        <v>0.91447368421052633</v>
      </c>
      <c r="I98" s="167">
        <f t="shared" si="55"/>
        <v>-0.47186932849364793</v>
      </c>
      <c r="J98" s="166">
        <f t="shared" si="56"/>
        <v>3.9409320642900094E-4</v>
      </c>
      <c r="K98" s="165">
        <v>3354</v>
      </c>
      <c r="L98" s="165">
        <v>772</v>
      </c>
      <c r="M98" s="165">
        <v>0</v>
      </c>
      <c r="N98" s="165">
        <v>2200</v>
      </c>
      <c r="O98" s="165">
        <v>3180</v>
      </c>
      <c r="P98" s="166">
        <f t="shared" si="57"/>
        <v>0.44545454545454555</v>
      </c>
      <c r="Q98" s="167">
        <f t="shared" si="58"/>
        <v>-5.1878354203935606E-2</v>
      </c>
      <c r="R98" s="166">
        <f t="shared" si="59"/>
        <v>9.4921009601349666E-4</v>
      </c>
      <c r="S98" s="165">
        <v>3905</v>
      </c>
      <c r="T98" s="165">
        <v>1429</v>
      </c>
      <c r="U98" s="165">
        <v>2395</v>
      </c>
      <c r="V98" s="165">
        <v>3482</v>
      </c>
      <c r="W98" s="165">
        <v>3814</v>
      </c>
      <c r="X98" s="166">
        <f t="shared" si="60"/>
        <v>9.5347501435956383E-2</v>
      </c>
      <c r="Y98" s="167">
        <f t="shared" si="61"/>
        <v>-2.3303457106274017E-2</v>
      </c>
      <c r="Z98" s="166">
        <f t="shared" si="62"/>
        <v>9.3284722877845928E-4</v>
      </c>
    </row>
    <row r="99" spans="1:26" x14ac:dyDescent="0.25">
      <c r="A99" s="57"/>
      <c r="B99" s="164" t="s">
        <v>117</v>
      </c>
      <c r="C99" s="165">
        <v>1170</v>
      </c>
      <c r="D99" s="165">
        <v>539</v>
      </c>
      <c r="E99" s="165">
        <v>0</v>
      </c>
      <c r="F99" s="165">
        <v>335</v>
      </c>
      <c r="G99" s="165">
        <v>725</v>
      </c>
      <c r="H99" s="166">
        <f t="shared" si="54"/>
        <v>1.1641791044776117</v>
      </c>
      <c r="I99" s="167">
        <f t="shared" si="55"/>
        <v>-0.38034188034188032</v>
      </c>
      <c r="J99" s="166">
        <f t="shared" si="56"/>
        <v>9.8184733560489922E-4</v>
      </c>
      <c r="K99" s="165">
        <v>2684</v>
      </c>
      <c r="L99" s="165">
        <v>622</v>
      </c>
      <c r="M99" s="165">
        <v>0</v>
      </c>
      <c r="N99" s="165">
        <v>1981</v>
      </c>
      <c r="O99" s="165">
        <v>2646</v>
      </c>
      <c r="P99" s="166">
        <f t="shared" si="57"/>
        <v>0.3356890459363957</v>
      </c>
      <c r="Q99" s="167">
        <f t="shared" si="58"/>
        <v>-1.4157973174366623E-2</v>
      </c>
      <c r="R99" s="166">
        <f t="shared" si="59"/>
        <v>7.8981443838104155E-4</v>
      </c>
      <c r="S99" s="165">
        <v>3854</v>
      </c>
      <c r="T99" s="165">
        <v>1899</v>
      </c>
      <c r="U99" s="165">
        <v>3541</v>
      </c>
      <c r="V99" s="165">
        <v>3412</v>
      </c>
      <c r="W99" s="165">
        <v>3885</v>
      </c>
      <c r="X99" s="166">
        <f t="shared" si="60"/>
        <v>0.13862837045720977</v>
      </c>
      <c r="Y99" s="167">
        <f t="shared" si="61"/>
        <v>8.0435910742087113E-3</v>
      </c>
      <c r="Z99" s="166">
        <f t="shared" si="62"/>
        <v>9.5021276450034462E-4</v>
      </c>
    </row>
    <row r="100" spans="1:26" x14ac:dyDescent="0.25">
      <c r="A100" s="57"/>
      <c r="B100" s="164" t="s">
        <v>124</v>
      </c>
      <c r="C100" s="165">
        <v>56</v>
      </c>
      <c r="D100" s="165">
        <v>55</v>
      </c>
      <c r="E100" s="165">
        <v>0</v>
      </c>
      <c r="F100" s="165">
        <v>32</v>
      </c>
      <c r="G100" s="165">
        <v>58</v>
      </c>
      <c r="H100" s="166">
        <f t="shared" si="54"/>
        <v>0.8125</v>
      </c>
      <c r="I100" s="167">
        <f t="shared" si="55"/>
        <v>3.5714285714285809E-2</v>
      </c>
      <c r="J100" s="166">
        <f t="shared" si="56"/>
        <v>7.8547786848391936E-5</v>
      </c>
      <c r="K100" s="165">
        <v>643</v>
      </c>
      <c r="L100" s="165">
        <v>210</v>
      </c>
      <c r="M100" s="165">
        <v>0</v>
      </c>
      <c r="N100" s="165">
        <v>738</v>
      </c>
      <c r="O100" s="165">
        <v>796</v>
      </c>
      <c r="P100" s="166">
        <f t="shared" si="57"/>
        <v>7.8590785907859173E-2</v>
      </c>
      <c r="Q100" s="167">
        <f t="shared" si="58"/>
        <v>0.23794712286158637</v>
      </c>
      <c r="R100" s="166">
        <f t="shared" si="59"/>
        <v>2.3760101774425893E-4</v>
      </c>
      <c r="S100" s="165">
        <v>699</v>
      </c>
      <c r="T100" s="165">
        <v>316</v>
      </c>
      <c r="U100" s="165">
        <v>432</v>
      </c>
      <c r="V100" s="165">
        <v>1172</v>
      </c>
      <c r="W100" s="165">
        <v>938</v>
      </c>
      <c r="X100" s="166">
        <f t="shared" si="60"/>
        <v>-0.19965870307167233</v>
      </c>
      <c r="Y100" s="167">
        <f t="shared" si="61"/>
        <v>0.3419170243204579</v>
      </c>
      <c r="Z100" s="166">
        <f t="shared" si="62"/>
        <v>2.2942073953702015E-4</v>
      </c>
    </row>
    <row r="101" spans="1:26" x14ac:dyDescent="0.25">
      <c r="A101" s="57"/>
      <c r="B101" s="164" t="s">
        <v>120</v>
      </c>
      <c r="C101" s="165">
        <v>106</v>
      </c>
      <c r="D101" s="165">
        <v>30</v>
      </c>
      <c r="E101" s="165">
        <v>0</v>
      </c>
      <c r="F101" s="165">
        <v>15</v>
      </c>
      <c r="G101" s="165">
        <v>82</v>
      </c>
      <c r="H101" s="166">
        <f t="shared" si="54"/>
        <v>4.4666666666666668</v>
      </c>
      <c r="I101" s="167">
        <f t="shared" si="55"/>
        <v>-0.22641509433962259</v>
      </c>
      <c r="J101" s="166">
        <f t="shared" si="56"/>
        <v>1.1105031933738171E-4</v>
      </c>
      <c r="K101" s="165">
        <v>413</v>
      </c>
      <c r="L101" s="165">
        <v>102</v>
      </c>
      <c r="M101" s="165">
        <v>0</v>
      </c>
      <c r="N101" s="165">
        <v>417</v>
      </c>
      <c r="O101" s="165">
        <v>476</v>
      </c>
      <c r="P101" s="166">
        <f t="shared" si="57"/>
        <v>0.14148681055155876</v>
      </c>
      <c r="Q101" s="167">
        <f t="shared" si="58"/>
        <v>0.15254237288135597</v>
      </c>
      <c r="R101" s="166">
        <f t="shared" si="59"/>
        <v>1.4208302066113975E-4</v>
      </c>
      <c r="S101" s="165">
        <v>519</v>
      </c>
      <c r="T101" s="165">
        <v>327</v>
      </c>
      <c r="U101" s="165">
        <v>507</v>
      </c>
      <c r="V101" s="165">
        <v>682</v>
      </c>
      <c r="W101" s="165">
        <v>650</v>
      </c>
      <c r="X101" s="166">
        <f t="shared" si="60"/>
        <v>-4.692082111436946E-2</v>
      </c>
      <c r="Y101" s="167">
        <f t="shared" si="61"/>
        <v>0.25240847784200393</v>
      </c>
      <c r="Z101" s="166">
        <f t="shared" si="62"/>
        <v>1.5898025660880926E-4</v>
      </c>
    </row>
    <row r="102" spans="1:26" x14ac:dyDescent="0.25">
      <c r="A102" s="57"/>
      <c r="B102" s="164" t="s">
        <v>129</v>
      </c>
      <c r="C102" s="165">
        <v>42</v>
      </c>
      <c r="D102" s="165">
        <v>22</v>
      </c>
      <c r="E102" s="165">
        <v>0</v>
      </c>
      <c r="F102" s="165">
        <v>3</v>
      </c>
      <c r="G102" s="165">
        <v>19</v>
      </c>
      <c r="H102" s="166">
        <f t="shared" si="54"/>
        <v>5.333333333333333</v>
      </c>
      <c r="I102" s="167">
        <f t="shared" si="55"/>
        <v>-0.54761904761904767</v>
      </c>
      <c r="J102" s="166">
        <f t="shared" si="56"/>
        <v>2.5731171553783567E-5</v>
      </c>
      <c r="K102" s="165">
        <v>113</v>
      </c>
      <c r="L102" s="165">
        <v>90</v>
      </c>
      <c r="M102" s="165">
        <v>0</v>
      </c>
      <c r="N102" s="165">
        <v>108</v>
      </c>
      <c r="O102" s="165">
        <v>119</v>
      </c>
      <c r="P102" s="166">
        <f t="shared" si="57"/>
        <v>0.10185185185185186</v>
      </c>
      <c r="Q102" s="167">
        <f t="shared" si="58"/>
        <v>5.3097345132743445E-2</v>
      </c>
      <c r="R102" s="166">
        <f t="shared" si="59"/>
        <v>3.5520755165284938E-5</v>
      </c>
      <c r="S102" s="165">
        <v>155</v>
      </c>
      <c r="T102" s="165">
        <v>120</v>
      </c>
      <c r="U102" s="165">
        <v>105</v>
      </c>
      <c r="V102" s="165">
        <v>270</v>
      </c>
      <c r="W102" s="165">
        <v>153</v>
      </c>
      <c r="X102" s="166">
        <f t="shared" si="60"/>
        <v>-0.43333333333333335</v>
      </c>
      <c r="Y102" s="167">
        <f t="shared" si="61"/>
        <v>-1.2903225806451646E-2</v>
      </c>
      <c r="Z102" s="166">
        <f t="shared" si="62"/>
        <v>3.7421506555612025E-5</v>
      </c>
    </row>
    <row r="103" spans="1:26" x14ac:dyDescent="0.25">
      <c r="A103" s="57"/>
      <c r="B103" s="164" t="s">
        <v>132</v>
      </c>
      <c r="C103" s="165">
        <v>60</v>
      </c>
      <c r="D103" s="165">
        <v>0</v>
      </c>
      <c r="E103" s="165">
        <v>0</v>
      </c>
      <c r="F103" s="165">
        <v>0</v>
      </c>
      <c r="G103" s="165">
        <v>10</v>
      </c>
      <c r="H103" s="166" t="str">
        <f t="shared" si="54"/>
        <v>-</v>
      </c>
      <c r="I103" s="167">
        <f t="shared" si="55"/>
        <v>-0.83333333333333337</v>
      </c>
      <c r="J103" s="166">
        <f t="shared" si="56"/>
        <v>1.3542721870412402E-5</v>
      </c>
      <c r="K103" s="165">
        <v>211</v>
      </c>
      <c r="L103" s="165">
        <v>61</v>
      </c>
      <c r="M103" s="165">
        <v>0</v>
      </c>
      <c r="N103" s="165">
        <v>99</v>
      </c>
      <c r="O103" s="165">
        <v>237</v>
      </c>
      <c r="P103" s="166">
        <f t="shared" si="57"/>
        <v>1.393939393939394</v>
      </c>
      <c r="Q103" s="167">
        <f t="shared" si="58"/>
        <v>0.12322274881516582</v>
      </c>
      <c r="R103" s="166">
        <f t="shared" si="59"/>
        <v>7.0743016589685135E-5</v>
      </c>
      <c r="S103" s="165">
        <v>271</v>
      </c>
      <c r="T103" s="165">
        <v>87</v>
      </c>
      <c r="U103" s="165">
        <v>96</v>
      </c>
      <c r="V103" s="165">
        <v>168</v>
      </c>
      <c r="W103" s="165">
        <v>270</v>
      </c>
      <c r="X103" s="166">
        <f t="shared" si="60"/>
        <v>0.60714285714285721</v>
      </c>
      <c r="Y103" s="167">
        <f t="shared" si="61"/>
        <v>-3.6900369003689537E-3</v>
      </c>
      <c r="Z103" s="166">
        <f t="shared" si="62"/>
        <v>6.6037952745197695E-5</v>
      </c>
    </row>
    <row r="104" spans="1:26" x14ac:dyDescent="0.25">
      <c r="A104" s="57"/>
      <c r="B104" s="170" t="s">
        <v>146</v>
      </c>
      <c r="C104" s="171">
        <f>C96-SUM(C97:C103)</f>
        <v>1786</v>
      </c>
      <c r="D104" s="171">
        <f>D96-SUM(D97:D103)</f>
        <v>306</v>
      </c>
      <c r="E104" s="171">
        <f>E96-SUM(E97:E103)</f>
        <v>0</v>
      </c>
      <c r="F104" s="171">
        <f>F96-SUM(F97:F103)</f>
        <v>509</v>
      </c>
      <c r="G104" s="171">
        <f>G96-SUM(G97:G103)</f>
        <v>779</v>
      </c>
      <c r="H104" s="172">
        <f t="shared" si="54"/>
        <v>0.53045186640471509</v>
      </c>
      <c r="I104" s="173">
        <f t="shared" si="55"/>
        <v>-0.56382978723404253</v>
      </c>
      <c r="J104" s="172">
        <f t="shared" si="56"/>
        <v>1.0549780337051262E-3</v>
      </c>
      <c r="K104" s="171">
        <f>K96-SUM(K97:K103)</f>
        <v>5158</v>
      </c>
      <c r="L104" s="171">
        <f>L96-SUM(L97:L103)</f>
        <v>1198</v>
      </c>
      <c r="M104" s="171">
        <f>M96-SUM(M97:M103)</f>
        <v>0</v>
      </c>
      <c r="N104" s="171">
        <f>N96-SUM(N97:N103)</f>
        <v>3858</v>
      </c>
      <c r="O104" s="171">
        <f>O96-SUM(O97:O103)</f>
        <v>6108</v>
      </c>
      <c r="P104" s="172">
        <f t="shared" si="57"/>
        <v>0.58320373250388813</v>
      </c>
      <c r="Q104" s="173">
        <f t="shared" si="58"/>
        <v>0.18417991469561845</v>
      </c>
      <c r="R104" s="172">
        <f t="shared" si="59"/>
        <v>1.8231997693240369E-3</v>
      </c>
      <c r="S104" s="171">
        <f>S96-SUM(S97:S103)</f>
        <v>6944</v>
      </c>
      <c r="T104" s="171">
        <f>T96-SUM(T97:T103)</f>
        <v>2399</v>
      </c>
      <c r="U104" s="171">
        <f>U96-SUM(U97:U103)</f>
        <v>3715</v>
      </c>
      <c r="V104" s="171">
        <f>V96-SUM(V97:V103)</f>
        <v>6087</v>
      </c>
      <c r="W104" s="171">
        <f>W96-SUM(W97:W103)</f>
        <v>7930</v>
      </c>
      <c r="X104" s="172">
        <f t="shared" si="60"/>
        <v>0.30277640873993761</v>
      </c>
      <c r="Y104" s="173">
        <f t="shared" si="61"/>
        <v>0.14199308755760365</v>
      </c>
      <c r="Z104" s="172">
        <f t="shared" si="62"/>
        <v>1.939559130627473E-3</v>
      </c>
    </row>
    <row r="105" spans="1:26" x14ac:dyDescent="0.25">
      <c r="A105" s="57"/>
      <c r="B105" s="155" t="s">
        <v>53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x14ac:dyDescent="0.25">
      <c r="A106" s="57"/>
      <c r="B106" s="156" t="s">
        <v>69</v>
      </c>
      <c r="C106" s="178">
        <f>C107+C110</f>
        <v>0</v>
      </c>
      <c r="D106" s="178">
        <f>D107+D110</f>
        <v>0</v>
      </c>
      <c r="E106" s="178">
        <f>E107+E110</f>
        <v>0</v>
      </c>
      <c r="F106" s="178">
        <f>F107+F110</f>
        <v>0</v>
      </c>
      <c r="G106" s="178">
        <f>G107+G110</f>
        <v>0</v>
      </c>
      <c r="H106" s="179" t="str">
        <f>IFERROR(G106/F106-1,"-")</f>
        <v>-</v>
      </c>
      <c r="I106" s="179" t="str">
        <f>IFERROR(G106/C106-1,"-")</f>
        <v>-</v>
      </c>
      <c r="J106" s="179">
        <f>G106/G$8</f>
        <v>0</v>
      </c>
      <c r="K106" s="178">
        <f>K107+K110</f>
        <v>82594</v>
      </c>
      <c r="L106" s="178">
        <f>L107+L110</f>
        <v>22627</v>
      </c>
      <c r="M106" s="178">
        <f>M107+M110</f>
        <v>0</v>
      </c>
      <c r="N106" s="178">
        <f>N107+N110</f>
        <v>0</v>
      </c>
      <c r="O106" s="178">
        <f>O107+O110</f>
        <v>0</v>
      </c>
      <c r="P106" s="179" t="str">
        <f>IFERROR(O106/N106-1,"-")</f>
        <v>-</v>
      </c>
      <c r="Q106" s="179">
        <f>IFERROR(O106/K106-1,"-")</f>
        <v>-1</v>
      </c>
      <c r="R106" s="179">
        <f>O106/O$8</f>
        <v>0</v>
      </c>
      <c r="S106" s="178">
        <f>S107+S110</f>
        <v>82594</v>
      </c>
      <c r="T106" s="178">
        <f>T107+T110</f>
        <v>62298</v>
      </c>
      <c r="U106" s="178">
        <f>U107+U110</f>
        <v>94072</v>
      </c>
      <c r="V106" s="178">
        <f>V107+V110</f>
        <v>169794</v>
      </c>
      <c r="W106" s="178">
        <f>W107+W110</f>
        <v>220761</v>
      </c>
      <c r="X106" s="179">
        <f>IFERROR(W106/V106-1,"-")</f>
        <v>0.3001696173009647</v>
      </c>
      <c r="Y106" s="179">
        <f>IFERROR(W106/S106-1,"-")</f>
        <v>1.6728454851441992</v>
      </c>
      <c r="Z106" s="179">
        <f>W106/W$8</f>
        <v>5.399483142956514E-2</v>
      </c>
    </row>
    <row r="107" spans="1:26" x14ac:dyDescent="0.25">
      <c r="A107" s="57"/>
      <c r="B107" s="159" t="s">
        <v>98</v>
      </c>
      <c r="C107" s="160">
        <v>0</v>
      </c>
      <c r="D107" s="160">
        <v>0</v>
      </c>
      <c r="E107" s="160">
        <v>0</v>
      </c>
      <c r="F107" s="160">
        <v>0</v>
      </c>
      <c r="G107" s="160">
        <v>0</v>
      </c>
      <c r="H107" s="161" t="str">
        <f>IFERROR(G107/F107-1,"-")</f>
        <v>-</v>
      </c>
      <c r="I107" s="162" t="str">
        <f>IFERROR(G107/C107-1,"-")</f>
        <v>-</v>
      </c>
      <c r="J107" s="161">
        <f>G107/G$8</f>
        <v>0</v>
      </c>
      <c r="K107" s="160">
        <v>17569</v>
      </c>
      <c r="L107" s="160">
        <v>5441</v>
      </c>
      <c r="M107" s="160">
        <v>0</v>
      </c>
      <c r="N107" s="160">
        <v>0</v>
      </c>
      <c r="O107" s="160">
        <v>0</v>
      </c>
      <c r="P107" s="161" t="str">
        <f>IFERROR(O107/N107-1,"-")</f>
        <v>-</v>
      </c>
      <c r="Q107" s="162">
        <f>IFERROR(O107/K107-1,"-")</f>
        <v>-1</v>
      </c>
      <c r="R107" s="161">
        <f>O107/O$8</f>
        <v>0</v>
      </c>
      <c r="S107" s="160">
        <v>17569</v>
      </c>
      <c r="T107" s="160">
        <v>28280</v>
      </c>
      <c r="U107" s="160">
        <v>38667</v>
      </c>
      <c r="V107" s="160">
        <v>41132</v>
      </c>
      <c r="W107" s="160">
        <v>48543</v>
      </c>
      <c r="X107" s="161">
        <f>IFERROR(W107/V107-1,"-")</f>
        <v>0.18017601867159394</v>
      </c>
      <c r="Y107" s="162">
        <f>IFERROR(W107/S107-1,"-")</f>
        <v>1.7629916329899253</v>
      </c>
      <c r="Z107" s="161">
        <f>W107/W$8</f>
        <v>1.1872890148556043E-2</v>
      </c>
    </row>
    <row r="108" spans="1:26" x14ac:dyDescent="0.25">
      <c r="A108" s="57"/>
      <c r="B108" s="164" t="s">
        <v>104</v>
      </c>
      <c r="C108" s="165">
        <v>0</v>
      </c>
      <c r="D108" s="165">
        <v>0</v>
      </c>
      <c r="E108" s="165">
        <v>0</v>
      </c>
      <c r="F108" s="165">
        <v>0</v>
      </c>
      <c r="G108" s="165">
        <v>0</v>
      </c>
      <c r="H108" s="166" t="str">
        <f>IFERROR(G108/F108-1,"-")</f>
        <v>-</v>
      </c>
      <c r="I108" s="167" t="str">
        <f>IFERROR(G108/C108-1,"-")</f>
        <v>-</v>
      </c>
      <c r="J108" s="166">
        <f>G108/G$8</f>
        <v>0</v>
      </c>
      <c r="K108" s="165">
        <v>3028</v>
      </c>
      <c r="L108" s="165">
        <v>273</v>
      </c>
      <c r="M108" s="165">
        <v>0</v>
      </c>
      <c r="N108" s="165">
        <v>0</v>
      </c>
      <c r="O108" s="165">
        <v>0</v>
      </c>
      <c r="P108" s="166" t="str">
        <f>IFERROR(O108/N108-1,"-")</f>
        <v>-</v>
      </c>
      <c r="Q108" s="167">
        <f>IFERROR(O108/K108-1,"-")</f>
        <v>-1</v>
      </c>
      <c r="R108" s="166">
        <f>O108/O$8</f>
        <v>0</v>
      </c>
      <c r="S108" s="165">
        <v>3028</v>
      </c>
      <c r="T108" s="165">
        <v>3378</v>
      </c>
      <c r="U108" s="165">
        <v>19359</v>
      </c>
      <c r="V108" s="165">
        <v>11031</v>
      </c>
      <c r="W108" s="165">
        <v>14560</v>
      </c>
      <c r="X108" s="166">
        <f>IFERROR(W108/V108-1,"-")</f>
        <v>0.31991659867645716</v>
      </c>
      <c r="Y108" s="167">
        <f>IFERROR(W108/S108-1,"-")</f>
        <v>3.8084544253632764</v>
      </c>
      <c r="Z108" s="166">
        <f>W108/W$8</f>
        <v>3.5611577480373275E-3</v>
      </c>
    </row>
    <row r="109" spans="1:26" x14ac:dyDescent="0.25">
      <c r="A109" s="57"/>
      <c r="B109" s="164" t="s">
        <v>101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6" t="str">
        <f>IFERROR(G109/F109-1,"-")</f>
        <v>-</v>
      </c>
      <c r="I109" s="167" t="str">
        <f>IFERROR(G109/C109-1,"-")</f>
        <v>-</v>
      </c>
      <c r="J109" s="166">
        <f>G109/G$8</f>
        <v>0</v>
      </c>
      <c r="K109" s="165">
        <v>14541</v>
      </c>
      <c r="L109" s="165">
        <v>5168</v>
      </c>
      <c r="M109" s="165">
        <v>0</v>
      </c>
      <c r="N109" s="165">
        <v>0</v>
      </c>
      <c r="O109" s="165">
        <v>0</v>
      </c>
      <c r="P109" s="166" t="str">
        <f>IFERROR(O109/N109-1,"-")</f>
        <v>-</v>
      </c>
      <c r="Q109" s="167">
        <f>IFERROR(O109/K109-1,"-")</f>
        <v>-1</v>
      </c>
      <c r="R109" s="166">
        <f>O109/O$8</f>
        <v>0</v>
      </c>
      <c r="S109" s="165">
        <v>14541</v>
      </c>
      <c r="T109" s="165">
        <v>24902</v>
      </c>
      <c r="U109" s="165">
        <v>19308</v>
      </c>
      <c r="V109" s="165">
        <v>30101</v>
      </c>
      <c r="W109" s="165">
        <v>33983</v>
      </c>
      <c r="X109" s="166">
        <f>IFERROR(W109/V109-1,"-")</f>
        <v>0.12896581508919969</v>
      </c>
      <c r="Y109" s="167">
        <f>IFERROR(W109/S109-1,"-")</f>
        <v>1.337046970634757</v>
      </c>
      <c r="Z109" s="166">
        <f>W109/W$8</f>
        <v>8.3117324005187159E-3</v>
      </c>
    </row>
    <row r="110" spans="1:26" x14ac:dyDescent="0.25">
      <c r="A110" s="57"/>
      <c r="B110" s="159" t="s">
        <v>108</v>
      </c>
      <c r="C110" s="160">
        <v>0</v>
      </c>
      <c r="D110" s="160">
        <v>0</v>
      </c>
      <c r="E110" s="160">
        <v>0</v>
      </c>
      <c r="F110" s="160">
        <v>0</v>
      </c>
      <c r="G110" s="160">
        <v>0</v>
      </c>
      <c r="H110" s="161" t="str">
        <f>IFERROR(G110/F110-1,"-")</f>
        <v>-</v>
      </c>
      <c r="I110" s="162" t="str">
        <f>IFERROR(G110/C110-1,"-")</f>
        <v>-</v>
      </c>
      <c r="J110" s="161">
        <f>G110/G$8</f>
        <v>0</v>
      </c>
      <c r="K110" s="160">
        <v>65025</v>
      </c>
      <c r="L110" s="160">
        <v>17186</v>
      </c>
      <c r="M110" s="160">
        <v>0</v>
      </c>
      <c r="N110" s="160">
        <v>0</v>
      </c>
      <c r="O110" s="160">
        <v>0</v>
      </c>
      <c r="P110" s="161" t="str">
        <f>IFERROR(O110/N110-1,"-")</f>
        <v>-</v>
      </c>
      <c r="Q110" s="162">
        <f>IFERROR(O110/K110-1,"-")</f>
        <v>-1</v>
      </c>
      <c r="R110" s="161">
        <f>O110/O$8</f>
        <v>0</v>
      </c>
      <c r="S110" s="160">
        <v>65025</v>
      </c>
      <c r="T110" s="160">
        <v>34018</v>
      </c>
      <c r="U110" s="160">
        <v>55405</v>
      </c>
      <c r="V110" s="160">
        <v>128662</v>
      </c>
      <c r="W110" s="160">
        <v>172218</v>
      </c>
      <c r="X110" s="161">
        <f>IFERROR(W110/V110-1,"-")</f>
        <v>0.3385304130201614</v>
      </c>
      <c r="Y110" s="162">
        <f>IFERROR(W110/S110-1,"-")</f>
        <v>1.648489042675894</v>
      </c>
      <c r="Z110" s="161">
        <f>W110/W$8</f>
        <v>4.2121941281009101E-2</v>
      </c>
    </row>
    <row r="111" spans="1:26" s="57" customFormat="1" x14ac:dyDescent="0.25">
      <c r="B111" s="164" t="s">
        <v>111</v>
      </c>
      <c r="C111" s="165">
        <v>0</v>
      </c>
      <c r="D111" s="165">
        <v>0</v>
      </c>
      <c r="E111" s="165">
        <v>0</v>
      </c>
      <c r="F111" s="165">
        <v>0</v>
      </c>
      <c r="G111" s="165">
        <v>0</v>
      </c>
      <c r="H111" s="166" t="str">
        <f t="shared" ref="H111:H118" si="63">IFERROR(G111/F111-1,"-")</f>
        <v>-</v>
      </c>
      <c r="I111" s="167" t="str">
        <f t="shared" ref="I111:I118" si="64">IFERROR(G111/C111-1,"-")</f>
        <v>-</v>
      </c>
      <c r="J111" s="166">
        <f t="shared" ref="J111:J118" si="65">G111/G$8</f>
        <v>0</v>
      </c>
      <c r="K111" s="165">
        <v>36612</v>
      </c>
      <c r="L111" s="165">
        <v>9701</v>
      </c>
      <c r="M111" s="165">
        <v>0</v>
      </c>
      <c r="N111" s="165">
        <v>0</v>
      </c>
      <c r="O111" s="165">
        <v>0</v>
      </c>
      <c r="P111" s="166" t="str">
        <f t="shared" ref="P111:P118" si="66">IFERROR(O111/N111-1,"-")</f>
        <v>-</v>
      </c>
      <c r="Q111" s="167">
        <f t="shared" ref="Q111:Q118" si="67">IFERROR(O111/K111-1,"-")</f>
        <v>-1</v>
      </c>
      <c r="R111" s="166">
        <f t="shared" ref="R111:R118" si="68">O111/O$8</f>
        <v>0</v>
      </c>
      <c r="S111" s="165">
        <v>36612</v>
      </c>
      <c r="T111" s="165">
        <v>19439</v>
      </c>
      <c r="U111" s="165">
        <v>22937</v>
      </c>
      <c r="V111" s="165">
        <v>77726</v>
      </c>
      <c r="W111" s="165">
        <v>113230</v>
      </c>
      <c r="X111" s="166">
        <f t="shared" ref="X111:X118" si="69">IFERROR(W111/V111-1,"-")</f>
        <v>0.45678408769266388</v>
      </c>
      <c r="Y111" s="167">
        <f t="shared" ref="Y111:Y118" si="70">IFERROR(W111/S111-1,"-")</f>
        <v>2.0927018463891622</v>
      </c>
      <c r="Z111" s="166">
        <f t="shared" ref="Z111:Z118" si="71">W111/W$8</f>
        <v>2.7694360701254573E-2</v>
      </c>
    </row>
    <row r="112" spans="1:26" s="57" customFormat="1" x14ac:dyDescent="0.25">
      <c r="B112" s="164" t="s">
        <v>114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6" t="str">
        <f t="shared" si="63"/>
        <v>-</v>
      </c>
      <c r="I112" s="167" t="str">
        <f t="shared" si="64"/>
        <v>-</v>
      </c>
      <c r="J112" s="166">
        <f t="shared" si="65"/>
        <v>0</v>
      </c>
      <c r="K112" s="165">
        <v>4407</v>
      </c>
      <c r="L112" s="165">
        <v>1353</v>
      </c>
      <c r="M112" s="165">
        <v>0</v>
      </c>
      <c r="N112" s="165">
        <v>0</v>
      </c>
      <c r="O112" s="165">
        <v>0</v>
      </c>
      <c r="P112" s="166" t="str">
        <f t="shared" si="66"/>
        <v>-</v>
      </c>
      <c r="Q112" s="167">
        <f t="shared" si="67"/>
        <v>-1</v>
      </c>
      <c r="R112" s="166">
        <f t="shared" si="68"/>
        <v>0</v>
      </c>
      <c r="S112" s="165">
        <v>4407</v>
      </c>
      <c r="T112" s="165">
        <v>2695</v>
      </c>
      <c r="U112" s="165">
        <v>6731</v>
      </c>
      <c r="V112" s="165">
        <v>5917</v>
      </c>
      <c r="W112" s="165">
        <v>7594</v>
      </c>
      <c r="X112" s="166">
        <f t="shared" si="69"/>
        <v>0.28342065235761371</v>
      </c>
      <c r="Y112" s="167">
        <f t="shared" si="70"/>
        <v>0.72316768776945772</v>
      </c>
      <c r="Z112" s="166">
        <f t="shared" si="71"/>
        <v>1.857378567211227E-3</v>
      </c>
    </row>
    <row r="113" spans="1:26" x14ac:dyDescent="0.25">
      <c r="A113" s="57"/>
      <c r="B113" s="164" t="s">
        <v>117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6" t="str">
        <f t="shared" si="63"/>
        <v>-</v>
      </c>
      <c r="I113" s="167" t="str">
        <f t="shared" si="64"/>
        <v>-</v>
      </c>
      <c r="J113" s="166">
        <f t="shared" si="65"/>
        <v>0</v>
      </c>
      <c r="K113" s="165">
        <v>8908</v>
      </c>
      <c r="L113" s="165">
        <v>895</v>
      </c>
      <c r="M113" s="165">
        <v>0</v>
      </c>
      <c r="N113" s="165">
        <v>0</v>
      </c>
      <c r="O113" s="165">
        <v>0</v>
      </c>
      <c r="P113" s="166" t="str">
        <f t="shared" si="66"/>
        <v>-</v>
      </c>
      <c r="Q113" s="167">
        <f t="shared" si="67"/>
        <v>-1</v>
      </c>
      <c r="R113" s="166">
        <f t="shared" si="68"/>
        <v>0</v>
      </c>
      <c r="S113" s="165">
        <v>8908</v>
      </c>
      <c r="T113" s="165">
        <v>1859</v>
      </c>
      <c r="U113" s="165">
        <v>6002</v>
      </c>
      <c r="V113" s="165">
        <v>8638</v>
      </c>
      <c r="W113" s="165">
        <v>12056</v>
      </c>
      <c r="X113" s="166">
        <f t="shared" si="69"/>
        <v>0.39569344755730484</v>
      </c>
      <c r="Y113" s="167">
        <f t="shared" si="70"/>
        <v>0.35339021104625057</v>
      </c>
      <c r="Z113" s="166">
        <f t="shared" si="71"/>
        <v>2.9487168825781608E-3</v>
      </c>
    </row>
    <row r="114" spans="1:26" x14ac:dyDescent="0.25">
      <c r="A114" s="57"/>
      <c r="B114" s="164" t="s">
        <v>124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6" t="str">
        <f t="shared" si="63"/>
        <v>-</v>
      </c>
      <c r="I114" s="167" t="str">
        <f t="shared" si="64"/>
        <v>-</v>
      </c>
      <c r="J114" s="166">
        <f t="shared" si="65"/>
        <v>0</v>
      </c>
      <c r="K114" s="165">
        <v>1114</v>
      </c>
      <c r="L114" s="165">
        <v>429</v>
      </c>
      <c r="M114" s="165">
        <v>0</v>
      </c>
      <c r="N114" s="165">
        <v>0</v>
      </c>
      <c r="O114" s="165">
        <v>0</v>
      </c>
      <c r="P114" s="166" t="str">
        <f t="shared" si="66"/>
        <v>-</v>
      </c>
      <c r="Q114" s="167">
        <f t="shared" si="67"/>
        <v>-1</v>
      </c>
      <c r="R114" s="166">
        <f t="shared" si="68"/>
        <v>0</v>
      </c>
      <c r="S114" s="165">
        <v>1114</v>
      </c>
      <c r="T114" s="165">
        <v>1095</v>
      </c>
      <c r="U114" s="165">
        <v>3493</v>
      </c>
      <c r="V114" s="165">
        <v>5894</v>
      </c>
      <c r="W114" s="165">
        <v>6032</v>
      </c>
      <c r="X114" s="166">
        <f t="shared" si="69"/>
        <v>2.3413640990838092E-2</v>
      </c>
      <c r="Y114" s="167">
        <f t="shared" si="70"/>
        <v>4.4147217235188512</v>
      </c>
      <c r="Z114" s="166">
        <f t="shared" si="71"/>
        <v>1.4753367813297501E-3</v>
      </c>
    </row>
    <row r="115" spans="1:26" x14ac:dyDescent="0.25">
      <c r="A115" s="57"/>
      <c r="B115" s="164" t="s">
        <v>120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6" t="str">
        <f t="shared" si="63"/>
        <v>-</v>
      </c>
      <c r="I115" s="167" t="str">
        <f t="shared" si="64"/>
        <v>-</v>
      </c>
      <c r="J115" s="166">
        <f t="shared" si="65"/>
        <v>0</v>
      </c>
      <c r="K115" s="165">
        <v>2915</v>
      </c>
      <c r="L115" s="165">
        <v>623</v>
      </c>
      <c r="M115" s="165">
        <v>0</v>
      </c>
      <c r="N115" s="165">
        <v>0</v>
      </c>
      <c r="O115" s="165">
        <v>0</v>
      </c>
      <c r="P115" s="166" t="str">
        <f t="shared" si="66"/>
        <v>-</v>
      </c>
      <c r="Q115" s="167">
        <f t="shared" si="67"/>
        <v>-1</v>
      </c>
      <c r="R115" s="166">
        <f t="shared" si="68"/>
        <v>0</v>
      </c>
      <c r="S115" s="165">
        <v>2915</v>
      </c>
      <c r="T115" s="165">
        <v>2545</v>
      </c>
      <c r="U115" s="165">
        <v>4145</v>
      </c>
      <c r="V115" s="165">
        <v>4317</v>
      </c>
      <c r="W115" s="165">
        <v>4916</v>
      </c>
      <c r="X115" s="166">
        <f t="shared" si="69"/>
        <v>0.1387537641880936</v>
      </c>
      <c r="Y115" s="167">
        <f t="shared" si="70"/>
        <v>0.68644939965694673</v>
      </c>
      <c r="Z115" s="166">
        <f t="shared" si="71"/>
        <v>1.2023799099829329E-3</v>
      </c>
    </row>
    <row r="116" spans="1:26" x14ac:dyDescent="0.25">
      <c r="A116" s="57"/>
      <c r="B116" s="164" t="s">
        <v>129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6" t="str">
        <f t="shared" si="63"/>
        <v>-</v>
      </c>
      <c r="I116" s="167" t="str">
        <f t="shared" si="64"/>
        <v>-</v>
      </c>
      <c r="J116" s="166">
        <f t="shared" si="65"/>
        <v>0</v>
      </c>
      <c r="K116" s="165">
        <v>419</v>
      </c>
      <c r="L116" s="165">
        <v>206</v>
      </c>
      <c r="M116" s="165">
        <v>0</v>
      </c>
      <c r="N116" s="165">
        <v>0</v>
      </c>
      <c r="O116" s="165">
        <v>0</v>
      </c>
      <c r="P116" s="166" t="str">
        <f t="shared" si="66"/>
        <v>-</v>
      </c>
      <c r="Q116" s="167">
        <f t="shared" si="67"/>
        <v>-1</v>
      </c>
      <c r="R116" s="166">
        <f t="shared" si="68"/>
        <v>0</v>
      </c>
      <c r="S116" s="165">
        <v>419</v>
      </c>
      <c r="T116" s="165">
        <v>226</v>
      </c>
      <c r="U116" s="165">
        <v>308</v>
      </c>
      <c r="V116" s="165">
        <v>1123</v>
      </c>
      <c r="W116" s="165">
        <v>1300</v>
      </c>
      <c r="X116" s="166">
        <f t="shared" si="69"/>
        <v>0.15761353517364207</v>
      </c>
      <c r="Y116" s="167">
        <f t="shared" si="70"/>
        <v>2.1026252983293556</v>
      </c>
      <c r="Z116" s="166">
        <f t="shared" si="71"/>
        <v>3.1796051321761852E-4</v>
      </c>
    </row>
    <row r="117" spans="1:26" x14ac:dyDescent="0.25">
      <c r="A117" s="57"/>
      <c r="B117" s="164" t="s">
        <v>132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6" t="str">
        <f t="shared" si="63"/>
        <v>-</v>
      </c>
      <c r="I117" s="167" t="str">
        <f t="shared" si="64"/>
        <v>-</v>
      </c>
      <c r="J117" s="166">
        <f t="shared" si="65"/>
        <v>0</v>
      </c>
      <c r="K117" s="165">
        <v>1123</v>
      </c>
      <c r="L117" s="165">
        <v>526</v>
      </c>
      <c r="M117" s="165">
        <v>0</v>
      </c>
      <c r="N117" s="165">
        <v>0</v>
      </c>
      <c r="O117" s="165">
        <v>0</v>
      </c>
      <c r="P117" s="166" t="str">
        <f t="shared" si="66"/>
        <v>-</v>
      </c>
      <c r="Q117" s="167">
        <f t="shared" si="67"/>
        <v>-1</v>
      </c>
      <c r="R117" s="166">
        <f t="shared" si="68"/>
        <v>0</v>
      </c>
      <c r="S117" s="165">
        <v>1123</v>
      </c>
      <c r="T117" s="165">
        <v>549</v>
      </c>
      <c r="U117" s="165">
        <v>470</v>
      </c>
      <c r="V117" s="165">
        <v>840</v>
      </c>
      <c r="W117" s="165">
        <v>770</v>
      </c>
      <c r="X117" s="166">
        <f t="shared" si="69"/>
        <v>-8.333333333333337E-2</v>
      </c>
      <c r="Y117" s="167">
        <f t="shared" si="70"/>
        <v>-0.31433659839715045</v>
      </c>
      <c r="Z117" s="166">
        <f t="shared" si="71"/>
        <v>1.8833045782889714E-4</v>
      </c>
    </row>
    <row r="118" spans="1:26" x14ac:dyDescent="0.25">
      <c r="A118" s="57"/>
      <c r="B118" s="170" t="s">
        <v>146</v>
      </c>
      <c r="C118" s="171">
        <f>C110-SUM(C111:C117)</f>
        <v>0</v>
      </c>
      <c r="D118" s="171">
        <f>D110-SUM(D111:D117)</f>
        <v>0</v>
      </c>
      <c r="E118" s="171">
        <f>E110-SUM(E111:E117)</f>
        <v>0</v>
      </c>
      <c r="F118" s="171">
        <f>F110-SUM(F111:F117)</f>
        <v>0</v>
      </c>
      <c r="G118" s="171">
        <f>G110-SUM(G111:G117)</f>
        <v>0</v>
      </c>
      <c r="H118" s="172" t="str">
        <f t="shared" si="63"/>
        <v>-</v>
      </c>
      <c r="I118" s="173" t="str">
        <f t="shared" si="64"/>
        <v>-</v>
      </c>
      <c r="J118" s="172">
        <f t="shared" si="65"/>
        <v>0</v>
      </c>
      <c r="K118" s="171">
        <f>K110-SUM(K111:K117)</f>
        <v>9527</v>
      </c>
      <c r="L118" s="171">
        <f>L110-SUM(L111:L117)</f>
        <v>3453</v>
      </c>
      <c r="M118" s="171">
        <f>M110-SUM(M111:M117)</f>
        <v>0</v>
      </c>
      <c r="N118" s="171">
        <f>N110-SUM(N111:N117)</f>
        <v>0</v>
      </c>
      <c r="O118" s="171">
        <f>O110-SUM(O111:O117)</f>
        <v>0</v>
      </c>
      <c r="P118" s="172" t="str">
        <f t="shared" si="66"/>
        <v>-</v>
      </c>
      <c r="Q118" s="173">
        <f t="shared" si="67"/>
        <v>-1</v>
      </c>
      <c r="R118" s="172">
        <f t="shared" si="68"/>
        <v>0</v>
      </c>
      <c r="S118" s="171">
        <f>S110-SUM(S111:S117)</f>
        <v>9527</v>
      </c>
      <c r="T118" s="171">
        <f>T110-SUM(T111:T117)</f>
        <v>5610</v>
      </c>
      <c r="U118" s="171">
        <f>U110-SUM(U111:U117)</f>
        <v>11319</v>
      </c>
      <c r="V118" s="171">
        <f>V110-SUM(V111:V117)</f>
        <v>24207</v>
      </c>
      <c r="W118" s="171">
        <f>W110-SUM(W111:W117)</f>
        <v>26320</v>
      </c>
      <c r="X118" s="172">
        <f t="shared" si="69"/>
        <v>8.7288800760110696E-2</v>
      </c>
      <c r="Y118" s="173">
        <f t="shared" si="70"/>
        <v>1.7626745040411462</v>
      </c>
      <c r="Z118" s="172">
        <f t="shared" si="71"/>
        <v>6.437477467605938E-3</v>
      </c>
    </row>
    <row r="119" spans="1:26" x14ac:dyDescent="0.25">
      <c r="A119" s="57"/>
      <c r="B119" s="155" t="s">
        <v>54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x14ac:dyDescent="0.25">
      <c r="A120" s="57"/>
      <c r="B120" s="156" t="s">
        <v>69</v>
      </c>
      <c r="C120" s="178">
        <f>C121+C124</f>
        <v>109587</v>
      </c>
      <c r="D120" s="178">
        <f>D121+D124</f>
        <v>44475</v>
      </c>
      <c r="E120" s="178">
        <f>E121+E124</f>
        <v>61314</v>
      </c>
      <c r="F120" s="178">
        <f>F121+F124</f>
        <v>93434</v>
      </c>
      <c r="G120" s="178">
        <f>G121+G124</f>
        <v>93472</v>
      </c>
      <c r="H120" s="179">
        <f>IFERROR(G120/F120-1,"-")</f>
        <v>4.0670419761545951E-4</v>
      </c>
      <c r="I120" s="179">
        <f>IFERROR(G120/C120-1,"-")</f>
        <v>-0.14705211384562034</v>
      </c>
      <c r="J120" s="179">
        <f>G120/G$8</f>
        <v>0.12658652986711882</v>
      </c>
      <c r="K120" s="178">
        <f>K121+K124</f>
        <v>110828</v>
      </c>
      <c r="L120" s="178">
        <f>L121+L124</f>
        <v>46941</v>
      </c>
      <c r="M120" s="178">
        <f>M121+M124</f>
        <v>102944</v>
      </c>
      <c r="N120" s="178">
        <f>N121+N124</f>
        <v>135697</v>
      </c>
      <c r="O120" s="178">
        <f>O121+O124</f>
        <v>145637</v>
      </c>
      <c r="P120" s="179">
        <f>IFERROR(O120/N120-1,"-")</f>
        <v>7.3251435182796865E-2</v>
      </c>
      <c r="Q120" s="179">
        <f>IFERROR(O120/K120-1,"-")</f>
        <v>0.31408127909914452</v>
      </c>
      <c r="R120" s="179">
        <f>O120/O$8</f>
        <v>4.3471732941231953E-2</v>
      </c>
      <c r="S120" s="178">
        <f>S121+S124</f>
        <v>220415</v>
      </c>
      <c r="T120" s="178">
        <f>T121+T124</f>
        <v>91416</v>
      </c>
      <c r="U120" s="178">
        <f>U121+U124</f>
        <v>164258</v>
      </c>
      <c r="V120" s="178">
        <f>V121+V124</f>
        <v>229131</v>
      </c>
      <c r="W120" s="178">
        <f>W121+W124</f>
        <v>239109</v>
      </c>
      <c r="X120" s="179">
        <f>IFERROR(W120/V120-1,"-")</f>
        <v>4.3547141155059865E-2</v>
      </c>
      <c r="Y120" s="179">
        <f>IFERROR(W120/S120-1,"-")</f>
        <v>8.4812739604836374E-2</v>
      </c>
      <c r="Z120" s="179">
        <f>W120/W$8</f>
        <v>5.8482477196116579E-2</v>
      </c>
    </row>
    <row r="121" spans="1:26" x14ac:dyDescent="0.25">
      <c r="A121" s="57"/>
      <c r="B121" s="159" t="s">
        <v>98</v>
      </c>
      <c r="C121" s="160">
        <v>50068</v>
      </c>
      <c r="D121" s="160">
        <v>21565</v>
      </c>
      <c r="E121" s="160">
        <v>32824</v>
      </c>
      <c r="F121" s="160">
        <v>51574</v>
      </c>
      <c r="G121" s="160">
        <v>60712</v>
      </c>
      <c r="H121" s="161">
        <f>IFERROR(G121/F121-1,"-")</f>
        <v>0.17718230115949907</v>
      </c>
      <c r="I121" s="162">
        <f>IFERROR(G121/C121-1,"-")</f>
        <v>0.21259087640808505</v>
      </c>
      <c r="J121" s="161">
        <f>G121/G$8</f>
        <v>8.2220573019647775E-2</v>
      </c>
      <c r="K121" s="160">
        <v>70074</v>
      </c>
      <c r="L121" s="160">
        <v>31314</v>
      </c>
      <c r="M121" s="160">
        <v>71733</v>
      </c>
      <c r="N121" s="160">
        <v>83312</v>
      </c>
      <c r="O121" s="160">
        <v>85718</v>
      </c>
      <c r="P121" s="161">
        <f>IFERROR(O121/N121-1,"-")</f>
        <v>2.8879393124639829E-2</v>
      </c>
      <c r="Q121" s="162">
        <f>IFERROR(O121/K121-1,"-")</f>
        <v>0.22324970745212203</v>
      </c>
      <c r="R121" s="161">
        <f>O121/O$8</f>
        <v>2.5586286481158776E-2</v>
      </c>
      <c r="S121" s="160">
        <v>120142</v>
      </c>
      <c r="T121" s="160">
        <v>52879</v>
      </c>
      <c r="U121" s="160">
        <v>104557</v>
      </c>
      <c r="V121" s="160">
        <v>134886</v>
      </c>
      <c r="W121" s="160">
        <v>146430</v>
      </c>
      <c r="X121" s="161">
        <f>IFERROR(W121/V121-1,"-")</f>
        <v>8.5583381522174262E-2</v>
      </c>
      <c r="Y121" s="162">
        <f>IFERROR(W121/S121-1,"-")</f>
        <v>0.21880774416939963</v>
      </c>
      <c r="Z121" s="161">
        <f>W121/W$8</f>
        <v>3.5814583038812214E-2</v>
      </c>
    </row>
    <row r="122" spans="1:26" x14ac:dyDescent="0.25">
      <c r="A122" s="57"/>
      <c r="B122" s="164" t="s">
        <v>104</v>
      </c>
      <c r="C122" s="165">
        <v>24655</v>
      </c>
      <c r="D122" s="165">
        <v>10392</v>
      </c>
      <c r="E122" s="165">
        <v>15693</v>
      </c>
      <c r="F122" s="165">
        <v>29334</v>
      </c>
      <c r="G122" s="165">
        <v>29429</v>
      </c>
      <c r="H122" s="166">
        <f>IFERROR(G122/F122-1,"-")</f>
        <v>3.2385627599371691E-3</v>
      </c>
      <c r="I122" s="167">
        <f>IFERROR(G122/C122-1,"-")</f>
        <v>0.19363212330156165</v>
      </c>
      <c r="J122" s="166">
        <f>G122/G$8</f>
        <v>3.9854876192436661E-2</v>
      </c>
      <c r="K122" s="165">
        <v>36421</v>
      </c>
      <c r="L122" s="165">
        <v>13684</v>
      </c>
      <c r="M122" s="165">
        <v>37554</v>
      </c>
      <c r="N122" s="165">
        <v>40531</v>
      </c>
      <c r="O122" s="165">
        <v>36692</v>
      </c>
      <c r="P122" s="166">
        <f>IFERROR(O122/N122-1,"-")</f>
        <v>-9.4717623547408203E-2</v>
      </c>
      <c r="Q122" s="167">
        <f>IFERROR(O122/K122-1,"-")</f>
        <v>7.4407621976333438E-3</v>
      </c>
      <c r="R122" s="166">
        <f>O122/O$8</f>
        <v>1.0952332340543151E-2</v>
      </c>
      <c r="S122" s="165">
        <v>61076</v>
      </c>
      <c r="T122" s="165">
        <v>24076</v>
      </c>
      <c r="U122" s="165">
        <v>53247</v>
      </c>
      <c r="V122" s="165">
        <v>69865</v>
      </c>
      <c r="W122" s="165">
        <v>66121</v>
      </c>
      <c r="X122" s="166">
        <f>IFERROR(W122/V122-1,"-")</f>
        <v>-5.3589064624633198E-2</v>
      </c>
      <c r="Y122" s="167">
        <f>IFERROR(W122/S122-1,"-")</f>
        <v>8.2602004060514878E-2</v>
      </c>
      <c r="Z122" s="166">
        <f>W122/W$8</f>
        <v>1.6172205457278582E-2</v>
      </c>
    </row>
    <row r="123" spans="1:26" x14ac:dyDescent="0.25">
      <c r="A123" s="57"/>
      <c r="B123" s="164" t="s">
        <v>101</v>
      </c>
      <c r="C123" s="165">
        <v>25413</v>
      </c>
      <c r="D123" s="165">
        <v>11173</v>
      </c>
      <c r="E123" s="165">
        <v>17131</v>
      </c>
      <c r="F123" s="165">
        <v>22240</v>
      </c>
      <c r="G123" s="165">
        <v>31283</v>
      </c>
      <c r="H123" s="166">
        <f>IFERROR(G123/F123-1,"-")</f>
        <v>0.40660971223021591</v>
      </c>
      <c r="I123" s="167">
        <f>IFERROR(G123/C123-1,"-")</f>
        <v>0.23098414197457995</v>
      </c>
      <c r="J123" s="166">
        <f>G123/G$8</f>
        <v>4.236569682721112E-2</v>
      </c>
      <c r="K123" s="165">
        <v>33653</v>
      </c>
      <c r="L123" s="165">
        <v>17630</v>
      </c>
      <c r="M123" s="165">
        <v>34179</v>
      </c>
      <c r="N123" s="165">
        <v>42781</v>
      </c>
      <c r="O123" s="165">
        <v>49026</v>
      </c>
      <c r="P123" s="166">
        <f>IFERROR(O123/N123-1,"-")</f>
        <v>0.14597601739089794</v>
      </c>
      <c r="Q123" s="167">
        <f>IFERROR(O123/K123-1,"-")</f>
        <v>0.45680919977416568</v>
      </c>
      <c r="R123" s="166">
        <f>O123/O$8</f>
        <v>1.4633954140615626E-2</v>
      </c>
      <c r="S123" s="165">
        <v>59066</v>
      </c>
      <c r="T123" s="165">
        <v>28803</v>
      </c>
      <c r="U123" s="165">
        <v>51310</v>
      </c>
      <c r="V123" s="165">
        <v>65021</v>
      </c>
      <c r="W123" s="165">
        <v>80309</v>
      </c>
      <c r="X123" s="166">
        <f>IFERROR(W123/V123-1,"-")</f>
        <v>0.23512403684963323</v>
      </c>
      <c r="Y123" s="167">
        <f>IFERROR(W123/S123-1,"-")</f>
        <v>0.3596485287644331</v>
      </c>
      <c r="Z123" s="166">
        <f>W123/W$8</f>
        <v>1.9642377581533636E-2</v>
      </c>
    </row>
    <row r="124" spans="1:26" x14ac:dyDescent="0.25">
      <c r="A124" s="57"/>
      <c r="B124" s="159" t="s">
        <v>108</v>
      </c>
      <c r="C124" s="160">
        <v>59519</v>
      </c>
      <c r="D124" s="160">
        <v>22910</v>
      </c>
      <c r="E124" s="160">
        <v>28490</v>
      </c>
      <c r="F124" s="160">
        <v>41860</v>
      </c>
      <c r="G124" s="160">
        <v>32760</v>
      </c>
      <c r="H124" s="161">
        <f>IFERROR(G124/F124-1,"-")</f>
        <v>-0.21739130434782605</v>
      </c>
      <c r="I124" s="162">
        <f>IFERROR(G124/C124-1,"-")</f>
        <v>-0.44958752667215507</v>
      </c>
      <c r="J124" s="161">
        <f>G124/G$8</f>
        <v>4.4365956847471029E-2</v>
      </c>
      <c r="K124" s="160">
        <v>40754</v>
      </c>
      <c r="L124" s="160">
        <v>15627</v>
      </c>
      <c r="M124" s="160">
        <v>31211</v>
      </c>
      <c r="N124" s="160">
        <v>52385</v>
      </c>
      <c r="O124" s="160">
        <v>59919</v>
      </c>
      <c r="P124" s="161">
        <f>IFERROR(O124/N124-1,"-")</f>
        <v>0.14381979574305626</v>
      </c>
      <c r="Q124" s="162">
        <f>IFERROR(O124/K124-1,"-")</f>
        <v>0.47026058791775038</v>
      </c>
      <c r="R124" s="161">
        <f>O124/O$8</f>
        <v>1.788544646007318E-2</v>
      </c>
      <c r="S124" s="160">
        <v>100273</v>
      </c>
      <c r="T124" s="160">
        <v>38537</v>
      </c>
      <c r="U124" s="160">
        <v>59701</v>
      </c>
      <c r="V124" s="160">
        <v>94245</v>
      </c>
      <c r="W124" s="160">
        <v>92679</v>
      </c>
      <c r="X124" s="161">
        <f>IFERROR(W124/V124-1,"-")</f>
        <v>-1.6616266114913292E-2</v>
      </c>
      <c r="Y124" s="162">
        <f>IFERROR(W124/S124-1,"-")</f>
        <v>-7.5733248232325745E-2</v>
      </c>
      <c r="Z124" s="161">
        <f>W124/W$8</f>
        <v>2.2667894157304361E-2</v>
      </c>
    </row>
    <row r="125" spans="1:26" s="57" customFormat="1" x14ac:dyDescent="0.25">
      <c r="B125" s="164" t="s">
        <v>111</v>
      </c>
      <c r="C125" s="165">
        <v>3118</v>
      </c>
      <c r="D125" s="165">
        <v>1377</v>
      </c>
      <c r="E125" s="165">
        <v>653</v>
      </c>
      <c r="F125" s="165">
        <v>2495</v>
      </c>
      <c r="G125" s="165">
        <v>3067</v>
      </c>
      <c r="H125" s="166">
        <f t="shared" ref="H125:H132" si="72">IFERROR(G125/F125-1,"-")</f>
        <v>0.22925851703406819</v>
      </c>
      <c r="I125" s="167">
        <f t="shared" ref="I125:I132" si="73">IFERROR(G125/C125-1,"-")</f>
        <v>-1.6356638871071194E-2</v>
      </c>
      <c r="J125" s="166">
        <f t="shared" ref="J125:J132" si="74">G125/G$8</f>
        <v>4.1535527976554838E-3</v>
      </c>
      <c r="K125" s="165">
        <v>7342</v>
      </c>
      <c r="L125" s="165">
        <v>2329</v>
      </c>
      <c r="M125" s="165">
        <v>2683</v>
      </c>
      <c r="N125" s="165">
        <v>7422</v>
      </c>
      <c r="O125" s="165">
        <v>8579</v>
      </c>
      <c r="P125" s="166">
        <f t="shared" ref="P125:P132" si="75">IFERROR(O125/N125-1,"-")</f>
        <v>0.15588790083535442</v>
      </c>
      <c r="Q125" s="167">
        <f t="shared" ref="Q125:Q132" si="76">IFERROR(O125/K125-1,"-")</f>
        <v>0.16848270226096429</v>
      </c>
      <c r="R125" s="166">
        <f t="shared" ref="R125:R132" si="77">O125/O$8</f>
        <v>2.560777803050248E-3</v>
      </c>
      <c r="S125" s="165">
        <v>10460</v>
      </c>
      <c r="T125" s="165">
        <v>3706</v>
      </c>
      <c r="U125" s="165">
        <v>3336</v>
      </c>
      <c r="V125" s="165">
        <v>9917</v>
      </c>
      <c r="W125" s="165">
        <v>11646</v>
      </c>
      <c r="X125" s="166">
        <f t="shared" ref="X125:X132" si="78">IFERROR(W125/V125-1,"-")</f>
        <v>0.17434708077039418</v>
      </c>
      <c r="Y125" s="167">
        <f t="shared" ref="Y125:Y132" si="79">IFERROR(W125/S125-1,"-")</f>
        <v>0.11338432122370934</v>
      </c>
      <c r="Z125" s="166">
        <f t="shared" ref="Z125:Z132" si="80">W125/W$8</f>
        <v>2.8484370284095274E-3</v>
      </c>
    </row>
    <row r="126" spans="1:26" s="57" customFormat="1" x14ac:dyDescent="0.25">
      <c r="B126" s="164" t="s">
        <v>114</v>
      </c>
      <c r="C126" s="165">
        <v>4086</v>
      </c>
      <c r="D126" s="165">
        <v>1696</v>
      </c>
      <c r="E126" s="165">
        <v>2401</v>
      </c>
      <c r="F126" s="165">
        <v>4143</v>
      </c>
      <c r="G126" s="165">
        <v>4500</v>
      </c>
      <c r="H126" s="166">
        <f t="shared" si="72"/>
        <v>8.6169442433019494E-2</v>
      </c>
      <c r="I126" s="167">
        <f t="shared" si="73"/>
        <v>0.1013215859030836</v>
      </c>
      <c r="J126" s="166">
        <f t="shared" si="74"/>
        <v>6.0942248416855811E-3</v>
      </c>
      <c r="K126" s="165">
        <v>5464</v>
      </c>
      <c r="L126" s="165">
        <v>2180</v>
      </c>
      <c r="M126" s="165">
        <v>4913</v>
      </c>
      <c r="N126" s="165">
        <v>7118</v>
      </c>
      <c r="O126" s="165">
        <v>8816</v>
      </c>
      <c r="P126" s="166">
        <f t="shared" si="75"/>
        <v>0.23855015453779149</v>
      </c>
      <c r="Q126" s="167">
        <f t="shared" si="76"/>
        <v>0.61346998535871156</v>
      </c>
      <c r="R126" s="166">
        <f t="shared" si="77"/>
        <v>2.6315208196399328E-3</v>
      </c>
      <c r="S126" s="165">
        <v>9550</v>
      </c>
      <c r="T126" s="165">
        <v>3876</v>
      </c>
      <c r="U126" s="165">
        <v>7314</v>
      </c>
      <c r="V126" s="165">
        <v>11261</v>
      </c>
      <c r="W126" s="165">
        <v>13316</v>
      </c>
      <c r="X126" s="166">
        <f t="shared" si="78"/>
        <v>0.18248823372702239</v>
      </c>
      <c r="Y126" s="167">
        <f t="shared" si="79"/>
        <v>0.39434554973822</v>
      </c>
      <c r="Z126" s="166">
        <f t="shared" si="80"/>
        <v>3.2568939953890835E-3</v>
      </c>
    </row>
    <row r="127" spans="1:26" x14ac:dyDescent="0.25">
      <c r="A127" s="57"/>
      <c r="B127" s="164" t="s">
        <v>117</v>
      </c>
      <c r="C127" s="165">
        <v>3044</v>
      </c>
      <c r="D127" s="165">
        <v>1277</v>
      </c>
      <c r="E127" s="165">
        <v>2102</v>
      </c>
      <c r="F127" s="165">
        <v>2821</v>
      </c>
      <c r="G127" s="165">
        <v>3000</v>
      </c>
      <c r="H127" s="166">
        <f t="shared" si="72"/>
        <v>6.3452676355902238E-2</v>
      </c>
      <c r="I127" s="167">
        <f t="shared" si="73"/>
        <v>-1.4454664914586024E-2</v>
      </c>
      <c r="J127" s="166">
        <f t="shared" si="74"/>
        <v>4.0628165611237207E-3</v>
      </c>
      <c r="K127" s="165">
        <v>3665</v>
      </c>
      <c r="L127" s="165">
        <v>1497</v>
      </c>
      <c r="M127" s="165">
        <v>5032</v>
      </c>
      <c r="N127" s="165">
        <v>5703</v>
      </c>
      <c r="O127" s="165">
        <v>5756</v>
      </c>
      <c r="P127" s="166">
        <f t="shared" si="75"/>
        <v>9.2933543748903169E-3</v>
      </c>
      <c r="Q127" s="167">
        <f t="shared" si="76"/>
        <v>0.57053206002728518</v>
      </c>
      <c r="R127" s="166">
        <f t="shared" si="77"/>
        <v>1.718129972532606E-3</v>
      </c>
      <c r="S127" s="165">
        <v>6709</v>
      </c>
      <c r="T127" s="165">
        <v>2774</v>
      </c>
      <c r="U127" s="165">
        <v>7134</v>
      </c>
      <c r="V127" s="165">
        <v>8524</v>
      </c>
      <c r="W127" s="165">
        <v>8756</v>
      </c>
      <c r="X127" s="166">
        <f t="shared" si="78"/>
        <v>2.7217268887846036E-2</v>
      </c>
      <c r="Y127" s="167">
        <f t="shared" si="79"/>
        <v>0.30511253540020866</v>
      </c>
      <c r="Z127" s="166">
        <f t="shared" si="80"/>
        <v>2.1415863490257445E-3</v>
      </c>
    </row>
    <row r="128" spans="1:26" x14ac:dyDescent="0.25">
      <c r="A128" s="57"/>
      <c r="B128" s="164" t="s">
        <v>124</v>
      </c>
      <c r="C128" s="165">
        <v>820</v>
      </c>
      <c r="D128" s="165">
        <v>359</v>
      </c>
      <c r="E128" s="165">
        <v>359</v>
      </c>
      <c r="F128" s="165">
        <v>801</v>
      </c>
      <c r="G128" s="165">
        <v>649</v>
      </c>
      <c r="H128" s="166">
        <f t="shared" si="72"/>
        <v>-0.18976279650436956</v>
      </c>
      <c r="I128" s="167">
        <f t="shared" si="73"/>
        <v>-0.20853658536585362</v>
      </c>
      <c r="J128" s="166">
        <f t="shared" si="74"/>
        <v>8.7892264938976492E-4</v>
      </c>
      <c r="K128" s="165">
        <v>1046</v>
      </c>
      <c r="L128" s="165">
        <v>356</v>
      </c>
      <c r="M128" s="165">
        <v>974</v>
      </c>
      <c r="N128" s="165">
        <v>1772</v>
      </c>
      <c r="O128" s="165">
        <v>1988</v>
      </c>
      <c r="P128" s="166">
        <f t="shared" si="75"/>
        <v>0.12189616252821667</v>
      </c>
      <c r="Q128" s="167">
        <f t="shared" si="76"/>
        <v>0.9005736137667304</v>
      </c>
      <c r="R128" s="166">
        <f t="shared" si="77"/>
        <v>5.9340555687887784E-4</v>
      </c>
      <c r="S128" s="165">
        <v>1866</v>
      </c>
      <c r="T128" s="165">
        <v>715</v>
      </c>
      <c r="U128" s="165">
        <v>1333</v>
      </c>
      <c r="V128" s="165">
        <v>2573</v>
      </c>
      <c r="W128" s="165">
        <v>2637</v>
      </c>
      <c r="X128" s="166">
        <f t="shared" si="78"/>
        <v>2.4873688301593422E-2</v>
      </c>
      <c r="Y128" s="167">
        <f t="shared" si="79"/>
        <v>0.41318327974276525</v>
      </c>
      <c r="Z128" s="166">
        <f t="shared" si="80"/>
        <v>6.4497067181143084E-4</v>
      </c>
    </row>
    <row r="129" spans="1:26" x14ac:dyDescent="0.25">
      <c r="A129" s="57"/>
      <c r="B129" s="164" t="s">
        <v>120</v>
      </c>
      <c r="C129" s="165">
        <v>664</v>
      </c>
      <c r="D129" s="165">
        <v>303</v>
      </c>
      <c r="E129" s="165">
        <v>312</v>
      </c>
      <c r="F129" s="165">
        <v>635</v>
      </c>
      <c r="G129" s="165">
        <v>526</v>
      </c>
      <c r="H129" s="166">
        <f t="shared" si="72"/>
        <v>-0.1716535433070866</v>
      </c>
      <c r="I129" s="167">
        <f t="shared" si="73"/>
        <v>-0.20783132530120485</v>
      </c>
      <c r="J129" s="166">
        <f t="shared" si="74"/>
        <v>7.123471703836924E-4</v>
      </c>
      <c r="K129" s="165">
        <v>820</v>
      </c>
      <c r="L129" s="165">
        <v>453</v>
      </c>
      <c r="M129" s="165">
        <v>1045</v>
      </c>
      <c r="N129" s="165">
        <v>1201</v>
      </c>
      <c r="O129" s="165">
        <v>1408</v>
      </c>
      <c r="P129" s="166">
        <f t="shared" si="75"/>
        <v>0.17235636969192347</v>
      </c>
      <c r="Q129" s="167">
        <f t="shared" si="76"/>
        <v>0.71707317073170729</v>
      </c>
      <c r="R129" s="166">
        <f t="shared" si="77"/>
        <v>4.2027918716572434E-4</v>
      </c>
      <c r="S129" s="165">
        <v>1484</v>
      </c>
      <c r="T129" s="165">
        <v>756</v>
      </c>
      <c r="U129" s="165">
        <v>1357</v>
      </c>
      <c r="V129" s="165">
        <v>1836</v>
      </c>
      <c r="W129" s="165">
        <v>1934</v>
      </c>
      <c r="X129" s="166">
        <f t="shared" si="78"/>
        <v>5.3376906318082895E-2</v>
      </c>
      <c r="Y129" s="167">
        <f t="shared" si="79"/>
        <v>0.30323450134770891</v>
      </c>
      <c r="Z129" s="166">
        <f t="shared" si="80"/>
        <v>4.7302740966374943E-4</v>
      </c>
    </row>
    <row r="130" spans="1:26" x14ac:dyDescent="0.25">
      <c r="A130" s="57"/>
      <c r="B130" s="164" t="s">
        <v>129</v>
      </c>
      <c r="C130" s="165">
        <v>425</v>
      </c>
      <c r="D130" s="165">
        <v>183</v>
      </c>
      <c r="E130" s="165">
        <v>123</v>
      </c>
      <c r="F130" s="165">
        <v>250</v>
      </c>
      <c r="G130" s="165">
        <v>203</v>
      </c>
      <c r="H130" s="166">
        <f t="shared" si="72"/>
        <v>-0.18799999999999994</v>
      </c>
      <c r="I130" s="167">
        <f t="shared" si="73"/>
        <v>-0.52235294117647058</v>
      </c>
      <c r="J130" s="166">
        <f t="shared" si="74"/>
        <v>2.749172539693718E-4</v>
      </c>
      <c r="K130" s="165">
        <v>1198</v>
      </c>
      <c r="L130" s="165">
        <v>488</v>
      </c>
      <c r="M130" s="165">
        <v>432</v>
      </c>
      <c r="N130" s="165">
        <v>825</v>
      </c>
      <c r="O130" s="165">
        <v>1138</v>
      </c>
      <c r="P130" s="166">
        <f t="shared" si="75"/>
        <v>0.37939393939393939</v>
      </c>
      <c r="Q130" s="167">
        <f t="shared" si="76"/>
        <v>-5.0083472454090172E-2</v>
      </c>
      <c r="R130" s="166">
        <f t="shared" si="77"/>
        <v>3.3968587712684251E-4</v>
      </c>
      <c r="S130" s="165">
        <v>1623</v>
      </c>
      <c r="T130" s="165">
        <v>671</v>
      </c>
      <c r="U130" s="165">
        <v>555</v>
      </c>
      <c r="V130" s="165">
        <v>1075</v>
      </c>
      <c r="W130" s="165">
        <v>1341</v>
      </c>
      <c r="X130" s="166">
        <f t="shared" si="78"/>
        <v>0.24744186046511629</v>
      </c>
      <c r="Y130" s="167">
        <f t="shared" si="79"/>
        <v>-0.17375231053604434</v>
      </c>
      <c r="Z130" s="166">
        <f t="shared" si="80"/>
        <v>3.2798849863448188E-4</v>
      </c>
    </row>
    <row r="131" spans="1:26" x14ac:dyDescent="0.25">
      <c r="A131" s="57"/>
      <c r="B131" s="164" t="s">
        <v>132</v>
      </c>
      <c r="C131" s="165">
        <v>495</v>
      </c>
      <c r="D131" s="165">
        <v>199</v>
      </c>
      <c r="E131" s="165">
        <v>177</v>
      </c>
      <c r="F131" s="165">
        <v>253</v>
      </c>
      <c r="G131" s="165">
        <v>358</v>
      </c>
      <c r="H131" s="166">
        <f t="shared" si="72"/>
        <v>0.41501976284584985</v>
      </c>
      <c r="I131" s="167">
        <f t="shared" si="73"/>
        <v>-0.27676767676767677</v>
      </c>
      <c r="J131" s="166">
        <f t="shared" si="74"/>
        <v>4.8482944296076403E-4</v>
      </c>
      <c r="K131" s="165">
        <v>2186</v>
      </c>
      <c r="L131" s="165">
        <v>882</v>
      </c>
      <c r="M131" s="165">
        <v>742</v>
      </c>
      <c r="N131" s="165">
        <v>1632</v>
      </c>
      <c r="O131" s="165">
        <v>2097</v>
      </c>
      <c r="P131" s="166">
        <f t="shared" si="75"/>
        <v>0.28492647058823528</v>
      </c>
      <c r="Q131" s="167">
        <f t="shared" si="76"/>
        <v>-4.0713632204940509E-2</v>
      </c>
      <c r="R131" s="166">
        <f t="shared" si="77"/>
        <v>6.2594137463531526E-4</v>
      </c>
      <c r="S131" s="165">
        <v>2681</v>
      </c>
      <c r="T131" s="165">
        <v>1081</v>
      </c>
      <c r="U131" s="165">
        <v>919</v>
      </c>
      <c r="V131" s="165">
        <v>1885</v>
      </c>
      <c r="W131" s="165">
        <v>2455</v>
      </c>
      <c r="X131" s="166">
        <f t="shared" si="78"/>
        <v>0.3023872679045092</v>
      </c>
      <c r="Y131" s="167">
        <f t="shared" si="79"/>
        <v>-8.4296904140246154E-2</v>
      </c>
      <c r="Z131" s="166">
        <f t="shared" si="80"/>
        <v>6.0045619996096421E-4</v>
      </c>
    </row>
    <row r="132" spans="1:26" x14ac:dyDescent="0.25">
      <c r="A132" s="57"/>
      <c r="B132" s="170" t="s">
        <v>146</v>
      </c>
      <c r="C132" s="171">
        <f>C124-SUM(C125:C131)</f>
        <v>46867</v>
      </c>
      <c r="D132" s="171">
        <f>D124-SUM(D125:D131)</f>
        <v>17516</v>
      </c>
      <c r="E132" s="171">
        <f>E124-SUM(E125:E131)</f>
        <v>22363</v>
      </c>
      <c r="F132" s="171">
        <f>F124-SUM(F125:F131)</f>
        <v>30462</v>
      </c>
      <c r="G132" s="171">
        <f>G124-SUM(G125:G131)</f>
        <v>20457</v>
      </c>
      <c r="H132" s="172">
        <f t="shared" si="72"/>
        <v>-0.32844199330313173</v>
      </c>
      <c r="I132" s="173">
        <f t="shared" si="73"/>
        <v>-0.56350950562229285</v>
      </c>
      <c r="J132" s="172">
        <f t="shared" si="74"/>
        <v>2.7704346130302652E-2</v>
      </c>
      <c r="K132" s="171">
        <f>K124-SUM(K125:K131)</f>
        <v>19033</v>
      </c>
      <c r="L132" s="171">
        <f>L124-SUM(L125:L131)</f>
        <v>7442</v>
      </c>
      <c r="M132" s="171">
        <f>M124-SUM(M125:M131)</f>
        <v>15390</v>
      </c>
      <c r="N132" s="171">
        <f>N124-SUM(N125:N131)</f>
        <v>26712</v>
      </c>
      <c r="O132" s="171">
        <f>O124-SUM(O125:O131)</f>
        <v>30137</v>
      </c>
      <c r="P132" s="172">
        <f t="shared" si="75"/>
        <v>0.12821952680443238</v>
      </c>
      <c r="Q132" s="173">
        <f t="shared" si="76"/>
        <v>0.58340776545999051</v>
      </c>
      <c r="R132" s="172">
        <f t="shared" si="77"/>
        <v>8.9957058690436319E-3</v>
      </c>
      <c r="S132" s="171">
        <f>S124-SUM(S125:S131)</f>
        <v>65900</v>
      </c>
      <c r="T132" s="171">
        <f>T124-SUM(T125:T131)</f>
        <v>24958</v>
      </c>
      <c r="U132" s="171">
        <f>U124-SUM(U125:U131)</f>
        <v>37753</v>
      </c>
      <c r="V132" s="171">
        <f>V124-SUM(V125:V131)</f>
        <v>57174</v>
      </c>
      <c r="W132" s="171">
        <f>W124-SUM(W125:W131)</f>
        <v>50594</v>
      </c>
      <c r="X132" s="172">
        <f t="shared" si="78"/>
        <v>-0.11508727743379854</v>
      </c>
      <c r="Y132" s="173">
        <f t="shared" si="79"/>
        <v>-0.23226100151745066</v>
      </c>
      <c r="Z132" s="172">
        <f t="shared" si="80"/>
        <v>1.2374534004409379E-2</v>
      </c>
    </row>
    <row r="133" spans="1:26" x14ac:dyDescent="0.25">
      <c r="A133" s="57"/>
      <c r="B133" s="155" t="s">
        <v>55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x14ac:dyDescent="0.25">
      <c r="A134" s="57"/>
      <c r="B134" s="156" t="s">
        <v>69</v>
      </c>
      <c r="C134" s="178">
        <f>C135+C138</f>
        <v>29854</v>
      </c>
      <c r="D134" s="178">
        <f>D135+D138</f>
        <v>9862</v>
      </c>
      <c r="E134" s="178">
        <f>E135+E138</f>
        <v>24847</v>
      </c>
      <c r="F134" s="178">
        <f>F135+F138</f>
        <v>47385</v>
      </c>
      <c r="G134" s="178">
        <f>G135+G138</f>
        <v>49008</v>
      </c>
      <c r="H134" s="179">
        <f>IFERROR(G134/F134-1,"-")</f>
        <v>3.4251345362456442E-2</v>
      </c>
      <c r="I134" s="179">
        <f>IFERROR(G134/C134-1,"-")</f>
        <v>0.64158906679171968</v>
      </c>
      <c r="J134" s="179">
        <f>G134/G$8</f>
        <v>6.6370171342517104E-2</v>
      </c>
      <c r="K134" s="178">
        <f>K135+K138</f>
        <v>149743</v>
      </c>
      <c r="L134" s="178">
        <f>L135+L138</f>
        <v>40956</v>
      </c>
      <c r="M134" s="178">
        <f>M135+M138</f>
        <v>64147</v>
      </c>
      <c r="N134" s="178">
        <f>N135+N138</f>
        <v>163913</v>
      </c>
      <c r="O134" s="178">
        <f>O135+O138</f>
        <v>180038</v>
      </c>
      <c r="P134" s="179">
        <f>IFERROR(O134/N134-1,"-")</f>
        <v>9.8375357659246099E-2</v>
      </c>
      <c r="Q134" s="179">
        <f>IFERROR(O134/K134-1,"-")</f>
        <v>0.20231329678181953</v>
      </c>
      <c r="R134" s="179">
        <f>O134/O$8</f>
        <v>5.3740216121408148E-2</v>
      </c>
      <c r="S134" s="178">
        <f>S135+S138</f>
        <v>179597</v>
      </c>
      <c r="T134" s="178">
        <f>T135+T138</f>
        <v>71022</v>
      </c>
      <c r="U134" s="178">
        <f>U135+U138</f>
        <v>116590</v>
      </c>
      <c r="V134" s="178">
        <f>V135+V138</f>
        <v>211298</v>
      </c>
      <c r="W134" s="178">
        <f>W135+W138</f>
        <v>229046</v>
      </c>
      <c r="X134" s="179">
        <f>IFERROR(W134/V134-1,"-")</f>
        <v>8.3995115902658846E-2</v>
      </c>
      <c r="Y134" s="179">
        <f>IFERROR(W134/S134-1,"-")</f>
        <v>0.27533310690044943</v>
      </c>
      <c r="Z134" s="179">
        <f>W134/W$8</f>
        <v>5.6021218238802045E-2</v>
      </c>
    </row>
    <row r="135" spans="1:26" x14ac:dyDescent="0.25">
      <c r="A135" s="57"/>
      <c r="B135" s="159" t="s">
        <v>98</v>
      </c>
      <c r="C135" s="160">
        <v>8311</v>
      </c>
      <c r="D135" s="160">
        <v>2454</v>
      </c>
      <c r="E135" s="160">
        <v>6270</v>
      </c>
      <c r="F135" s="160">
        <v>5486</v>
      </c>
      <c r="G135" s="160">
        <v>7999</v>
      </c>
      <c r="H135" s="161">
        <f>IFERROR(G135/F135-1,"-")</f>
        <v>0.45807510025519504</v>
      </c>
      <c r="I135" s="162">
        <f>IFERROR(G135/C135-1,"-")</f>
        <v>-3.7540608831668876E-2</v>
      </c>
      <c r="J135" s="161">
        <f>G135/G$8</f>
        <v>1.0832823224142881E-2</v>
      </c>
      <c r="K135" s="160">
        <v>26862</v>
      </c>
      <c r="L135" s="160">
        <v>6197</v>
      </c>
      <c r="M135" s="160">
        <v>14861</v>
      </c>
      <c r="N135" s="160">
        <v>15843</v>
      </c>
      <c r="O135" s="160">
        <v>15164</v>
      </c>
      <c r="P135" s="161">
        <f>IFERROR(O135/N135-1,"-")</f>
        <v>-4.2858044562267272E-2</v>
      </c>
      <c r="Q135" s="162">
        <f>IFERROR(O135/K135-1,"-")</f>
        <v>-0.43548507184870822</v>
      </c>
      <c r="R135" s="161">
        <f>O135/O$8</f>
        <v>4.526359086776309E-3</v>
      </c>
      <c r="S135" s="160">
        <v>35173</v>
      </c>
      <c r="T135" s="160">
        <v>18253</v>
      </c>
      <c r="U135" s="160">
        <v>37770</v>
      </c>
      <c r="V135" s="160">
        <v>21329</v>
      </c>
      <c r="W135" s="160">
        <v>23163</v>
      </c>
      <c r="X135" s="161">
        <f>IFERROR(W135/V135-1,"-")</f>
        <v>8.5986215950114797E-2</v>
      </c>
      <c r="Y135" s="162">
        <f>IFERROR(W135/S135-1,"-")</f>
        <v>-0.34145509339550228</v>
      </c>
      <c r="Z135" s="161">
        <f>W135/W$8</f>
        <v>5.6653225905074602E-3</v>
      </c>
    </row>
    <row r="136" spans="1:26" x14ac:dyDescent="0.25">
      <c r="A136" s="57"/>
      <c r="B136" s="164" t="s">
        <v>104</v>
      </c>
      <c r="C136" s="165">
        <v>8311</v>
      </c>
      <c r="D136" s="165">
        <v>2454</v>
      </c>
      <c r="E136" s="165">
        <v>6270</v>
      </c>
      <c r="F136" s="165">
        <v>5415</v>
      </c>
      <c r="G136" s="165">
        <v>7999</v>
      </c>
      <c r="H136" s="166">
        <f>IFERROR(G136/F136-1,"-")</f>
        <v>0.47719298245614028</v>
      </c>
      <c r="I136" s="167">
        <f>IFERROR(G136/C136-1,"-")</f>
        <v>-3.7540608831668876E-2</v>
      </c>
      <c r="J136" s="166">
        <f>G136/G$8</f>
        <v>1.0832823224142881E-2</v>
      </c>
      <c r="K136" s="165">
        <v>8866</v>
      </c>
      <c r="L136" s="165">
        <v>3528</v>
      </c>
      <c r="M136" s="165">
        <v>8710</v>
      </c>
      <c r="N136" s="165">
        <v>9264</v>
      </c>
      <c r="O136" s="165">
        <v>6639</v>
      </c>
      <c r="P136" s="166">
        <f>IFERROR(O136/N136-1,"-")</f>
        <v>-0.28335492227979275</v>
      </c>
      <c r="Q136" s="167">
        <f>IFERROR(O136/K136-1,"-")</f>
        <v>-0.25118429957139632</v>
      </c>
      <c r="R136" s="166">
        <f>O136/O$8</f>
        <v>1.981699945733838E-3</v>
      </c>
      <c r="S136" s="165">
        <v>17177</v>
      </c>
      <c r="T136" s="165">
        <v>13223</v>
      </c>
      <c r="U136" s="165">
        <v>29524</v>
      </c>
      <c r="V136" s="165">
        <v>14679</v>
      </c>
      <c r="W136" s="165">
        <v>14638</v>
      </c>
      <c r="X136" s="166">
        <f>IFERROR(W136/V136-1,"-")</f>
        <v>-2.7931057973976658E-3</v>
      </c>
      <c r="Y136" s="167">
        <f>IFERROR(W136/S136-1,"-")</f>
        <v>-0.14781393724166036</v>
      </c>
      <c r="Z136" s="166">
        <f>W136/W$8</f>
        <v>3.5802353788303848E-3</v>
      </c>
    </row>
    <row r="137" spans="1:26" x14ac:dyDescent="0.25">
      <c r="A137" s="57"/>
      <c r="B137" s="164" t="s">
        <v>101</v>
      </c>
      <c r="C137" s="165">
        <v>0</v>
      </c>
      <c r="D137" s="165">
        <v>0</v>
      </c>
      <c r="E137" s="165">
        <v>0</v>
      </c>
      <c r="F137" s="165">
        <v>71</v>
      </c>
      <c r="G137" s="165">
        <v>0</v>
      </c>
      <c r="H137" s="166">
        <f>IFERROR(G137/F137-1,"-")</f>
        <v>-1</v>
      </c>
      <c r="I137" s="167" t="str">
        <f>IFERROR(G137/C137-1,"-")</f>
        <v>-</v>
      </c>
      <c r="J137" s="166">
        <f>G137/G$8</f>
        <v>0</v>
      </c>
      <c r="K137" s="165">
        <v>17996</v>
      </c>
      <c r="L137" s="165">
        <v>2669</v>
      </c>
      <c r="M137" s="165">
        <v>6151</v>
      </c>
      <c r="N137" s="165">
        <v>6579</v>
      </c>
      <c r="O137" s="165">
        <v>8525</v>
      </c>
      <c r="P137" s="166">
        <f>IFERROR(O137/N137-1,"-")</f>
        <v>0.29578963368293043</v>
      </c>
      <c r="Q137" s="167">
        <f>IFERROR(O137/K137-1,"-")</f>
        <v>-0.52628361858190709</v>
      </c>
      <c r="R137" s="166">
        <f>O137/O$8</f>
        <v>2.5446591410424714E-3</v>
      </c>
      <c r="S137" s="165">
        <v>17996</v>
      </c>
      <c r="T137" s="165">
        <v>5030</v>
      </c>
      <c r="U137" s="165">
        <v>8246</v>
      </c>
      <c r="V137" s="165">
        <v>6650</v>
      </c>
      <c r="W137" s="165">
        <v>8525</v>
      </c>
      <c r="X137" s="166">
        <f>IFERROR(W137/V137-1,"-")</f>
        <v>0.28195488721804507</v>
      </c>
      <c r="Y137" s="167">
        <f>IFERROR(W137/S137-1,"-")</f>
        <v>-0.52628361858190709</v>
      </c>
      <c r="Z137" s="166">
        <f>W137/W$8</f>
        <v>2.0850872116770754E-3</v>
      </c>
    </row>
    <row r="138" spans="1:26" x14ac:dyDescent="0.25">
      <c r="A138" s="57"/>
      <c r="B138" s="159" t="s">
        <v>108</v>
      </c>
      <c r="C138" s="160">
        <v>21543</v>
      </c>
      <c r="D138" s="160">
        <v>7408</v>
      </c>
      <c r="E138" s="160">
        <v>18577</v>
      </c>
      <c r="F138" s="160">
        <v>41899</v>
      </c>
      <c r="G138" s="160">
        <v>41009</v>
      </c>
      <c r="H138" s="161">
        <f>IFERROR(G138/F138-1,"-")</f>
        <v>-2.1241557077734563E-2</v>
      </c>
      <c r="I138" s="162">
        <f>IFERROR(G138/C138-1,"-")</f>
        <v>0.90358817249222478</v>
      </c>
      <c r="J138" s="161">
        <f>G138/G$8</f>
        <v>5.553734811837422E-2</v>
      </c>
      <c r="K138" s="160">
        <v>122881</v>
      </c>
      <c r="L138" s="160">
        <v>34759</v>
      </c>
      <c r="M138" s="160">
        <v>49286</v>
      </c>
      <c r="N138" s="160">
        <v>148070</v>
      </c>
      <c r="O138" s="160">
        <v>164874</v>
      </c>
      <c r="P138" s="161">
        <f>IFERROR(O138/N138-1,"-")</f>
        <v>0.11348686432092925</v>
      </c>
      <c r="Q138" s="162">
        <f>IFERROR(O138/K138-1,"-")</f>
        <v>0.34173712779030119</v>
      </c>
      <c r="R138" s="161">
        <f>O138/O$8</f>
        <v>4.9213857034631839E-2</v>
      </c>
      <c r="S138" s="160">
        <v>144424</v>
      </c>
      <c r="T138" s="160">
        <v>52769</v>
      </c>
      <c r="U138" s="160">
        <v>78820</v>
      </c>
      <c r="V138" s="160">
        <v>189969</v>
      </c>
      <c r="W138" s="160">
        <v>205883</v>
      </c>
      <c r="X138" s="161">
        <f>IFERROR(W138/V138-1,"-")</f>
        <v>8.3771562728655713E-2</v>
      </c>
      <c r="Y138" s="162">
        <f>IFERROR(W138/S138-1,"-")</f>
        <v>0.42554561568714333</v>
      </c>
      <c r="Z138" s="161">
        <f>W138/W$8</f>
        <v>5.0355895648294582E-2</v>
      </c>
    </row>
    <row r="139" spans="1:26" s="57" customFormat="1" x14ac:dyDescent="0.25">
      <c r="B139" s="164" t="s">
        <v>111</v>
      </c>
      <c r="C139" s="165">
        <v>12618</v>
      </c>
      <c r="D139" s="165">
        <v>3361</v>
      </c>
      <c r="E139" s="165">
        <v>8566</v>
      </c>
      <c r="F139" s="165">
        <v>22074</v>
      </c>
      <c r="G139" s="165">
        <v>20929</v>
      </c>
      <c r="H139" s="166">
        <f t="shared" ref="H139:H146" si="81">IFERROR(G139/F139-1,"-")</f>
        <v>-5.1870979432816933E-2</v>
      </c>
      <c r="I139" s="167">
        <f t="shared" ref="I139:I146" si="82">IFERROR(G139/C139-1,"-")</f>
        <v>0.65866222856237111</v>
      </c>
      <c r="J139" s="166">
        <f t="shared" ref="J139:J146" si="83">G139/G$8</f>
        <v>2.8343562602586119E-2</v>
      </c>
      <c r="K139" s="165">
        <v>57689</v>
      </c>
      <c r="L139" s="165">
        <v>12472</v>
      </c>
      <c r="M139" s="165">
        <v>13304</v>
      </c>
      <c r="N139" s="165">
        <v>60071</v>
      </c>
      <c r="O139" s="165">
        <v>68669</v>
      </c>
      <c r="P139" s="166">
        <f t="shared" ref="P139:P146" si="84">IFERROR(O139/N139-1,"-")</f>
        <v>0.14313062875597216</v>
      </c>
      <c r="Q139" s="167">
        <f t="shared" ref="Q139:Q146" si="85">IFERROR(O139/K139-1,"-")</f>
        <v>0.19033091230563892</v>
      </c>
      <c r="R139" s="166">
        <f t="shared" ref="R139:R146" si="86">O139/O$8</f>
        <v>2.0497266692814719E-2</v>
      </c>
      <c r="S139" s="165">
        <v>70307</v>
      </c>
      <c r="T139" s="165">
        <v>18492</v>
      </c>
      <c r="U139" s="165">
        <v>22202</v>
      </c>
      <c r="V139" s="165">
        <v>82145</v>
      </c>
      <c r="W139" s="165">
        <v>89598</v>
      </c>
      <c r="X139" s="166">
        <f t="shared" ref="X139:X146" si="87">IFERROR(W139/V139-1,"-")</f>
        <v>9.0729807048511857E-2</v>
      </c>
      <c r="Y139" s="167">
        <f t="shared" ref="Y139:Y146" si="88">IFERROR(W139/S139-1,"-")</f>
        <v>0.27438235168617631</v>
      </c>
      <c r="Z139" s="166">
        <f t="shared" ref="Z139:Z146" si="89">W139/W$8</f>
        <v>2.1914327740978606E-2</v>
      </c>
    </row>
    <row r="140" spans="1:26" s="57" customFormat="1" x14ac:dyDescent="0.25">
      <c r="B140" s="164" t="s">
        <v>114</v>
      </c>
      <c r="C140" s="165">
        <v>2167</v>
      </c>
      <c r="D140" s="165">
        <v>1257</v>
      </c>
      <c r="E140" s="165">
        <v>1249</v>
      </c>
      <c r="F140" s="165">
        <v>1553</v>
      </c>
      <c r="G140" s="165">
        <v>1880</v>
      </c>
      <c r="H140" s="166">
        <f t="shared" si="81"/>
        <v>0.21056020605280112</v>
      </c>
      <c r="I140" s="167">
        <f t="shared" si="82"/>
        <v>-0.13244116289801566</v>
      </c>
      <c r="J140" s="166">
        <f t="shared" si="83"/>
        <v>2.5460317116375317E-3</v>
      </c>
      <c r="K140" s="165">
        <v>10331</v>
      </c>
      <c r="L140" s="165">
        <v>2280</v>
      </c>
      <c r="M140" s="165">
        <v>5222</v>
      </c>
      <c r="N140" s="165">
        <v>11965</v>
      </c>
      <c r="O140" s="165">
        <v>16181</v>
      </c>
      <c r="P140" s="166">
        <f t="shared" si="84"/>
        <v>0.35236105307145849</v>
      </c>
      <c r="Q140" s="167">
        <f t="shared" si="85"/>
        <v>0.5662568967186139</v>
      </c>
      <c r="R140" s="166">
        <f t="shared" si="86"/>
        <v>4.8299272212560971E-3</v>
      </c>
      <c r="S140" s="165">
        <v>12498</v>
      </c>
      <c r="T140" s="165">
        <v>4762</v>
      </c>
      <c r="U140" s="165">
        <v>7702</v>
      </c>
      <c r="V140" s="165">
        <v>13518</v>
      </c>
      <c r="W140" s="165">
        <v>18061</v>
      </c>
      <c r="X140" s="166">
        <f t="shared" si="87"/>
        <v>0.33607042461902648</v>
      </c>
      <c r="Y140" s="167">
        <f t="shared" si="88"/>
        <v>0.44511121779484708</v>
      </c>
      <c r="Z140" s="166">
        <f t="shared" si="89"/>
        <v>4.4174498686333913E-3</v>
      </c>
    </row>
    <row r="141" spans="1:26" x14ac:dyDescent="0.25">
      <c r="A141" s="57"/>
      <c r="B141" s="164" t="s">
        <v>117</v>
      </c>
      <c r="C141" s="165">
        <v>822</v>
      </c>
      <c r="D141" s="165">
        <v>147</v>
      </c>
      <c r="E141" s="165">
        <v>1545</v>
      </c>
      <c r="F141" s="165">
        <v>5813</v>
      </c>
      <c r="G141" s="165">
        <v>5043</v>
      </c>
      <c r="H141" s="166">
        <f t="shared" si="81"/>
        <v>-0.13246172372269049</v>
      </c>
      <c r="I141" s="167">
        <f t="shared" si="82"/>
        <v>5.1350364963503647</v>
      </c>
      <c r="J141" s="166">
        <f t="shared" si="83"/>
        <v>6.8295946392489745E-3</v>
      </c>
      <c r="K141" s="165">
        <v>15318</v>
      </c>
      <c r="L141" s="165">
        <v>3786</v>
      </c>
      <c r="M141" s="165">
        <v>7824</v>
      </c>
      <c r="N141" s="165">
        <v>17158</v>
      </c>
      <c r="O141" s="165">
        <v>15976</v>
      </c>
      <c r="P141" s="166">
        <f t="shared" si="84"/>
        <v>-6.8889147919337868E-2</v>
      </c>
      <c r="Q141" s="167">
        <f t="shared" si="85"/>
        <v>4.2955999477738649E-2</v>
      </c>
      <c r="R141" s="166">
        <f t="shared" si="86"/>
        <v>4.7687360043747245E-3</v>
      </c>
      <c r="S141" s="165">
        <v>16140</v>
      </c>
      <c r="T141" s="165">
        <v>5672</v>
      </c>
      <c r="U141" s="165">
        <v>13038</v>
      </c>
      <c r="V141" s="165">
        <v>22971</v>
      </c>
      <c r="W141" s="165">
        <v>21019</v>
      </c>
      <c r="X141" s="166">
        <f t="shared" si="87"/>
        <v>-8.4976709764485681E-2</v>
      </c>
      <c r="Y141" s="167">
        <f t="shared" si="88"/>
        <v>0.30229244114002474</v>
      </c>
      <c r="Z141" s="166">
        <f t="shared" si="89"/>
        <v>5.1409323287085569E-3</v>
      </c>
    </row>
    <row r="142" spans="1:26" x14ac:dyDescent="0.25">
      <c r="A142" s="57"/>
      <c r="B142" s="164" t="s">
        <v>124</v>
      </c>
      <c r="C142" s="165">
        <v>514</v>
      </c>
      <c r="D142" s="165">
        <v>113</v>
      </c>
      <c r="E142" s="165">
        <v>2523</v>
      </c>
      <c r="F142" s="165">
        <v>4370</v>
      </c>
      <c r="G142" s="165">
        <v>3569</v>
      </c>
      <c r="H142" s="166">
        <f t="shared" si="81"/>
        <v>-0.18329519450800913</v>
      </c>
      <c r="I142" s="167">
        <f t="shared" si="82"/>
        <v>5.9435797665369652</v>
      </c>
      <c r="J142" s="166">
        <f t="shared" si="83"/>
        <v>4.8333974355501868E-3</v>
      </c>
      <c r="K142" s="165">
        <v>1966</v>
      </c>
      <c r="L142" s="165">
        <v>447</v>
      </c>
      <c r="M142" s="165">
        <v>1121</v>
      </c>
      <c r="N142" s="165">
        <v>3896</v>
      </c>
      <c r="O142" s="165">
        <v>3738</v>
      </c>
      <c r="P142" s="166">
        <f t="shared" si="84"/>
        <v>-4.0554414784394255E-2</v>
      </c>
      <c r="Q142" s="167">
        <f t="shared" si="85"/>
        <v>0.90132248219735511</v>
      </c>
      <c r="R142" s="166">
        <f t="shared" si="86"/>
        <v>1.1157696034271858E-3</v>
      </c>
      <c r="S142" s="165">
        <v>2480</v>
      </c>
      <c r="T142" s="165">
        <v>723</v>
      </c>
      <c r="U142" s="165">
        <v>3759</v>
      </c>
      <c r="V142" s="165">
        <v>8266</v>
      </c>
      <c r="W142" s="165">
        <v>7307</v>
      </c>
      <c r="X142" s="166">
        <f t="shared" si="87"/>
        <v>-0.11601742075973864</v>
      </c>
      <c r="Y142" s="167">
        <f t="shared" si="88"/>
        <v>1.9463709677419354</v>
      </c>
      <c r="Z142" s="166">
        <f t="shared" si="89"/>
        <v>1.7871826692931836E-3</v>
      </c>
    </row>
    <row r="143" spans="1:26" x14ac:dyDescent="0.25">
      <c r="A143" s="57"/>
      <c r="B143" s="164" t="s">
        <v>120</v>
      </c>
      <c r="C143" s="165">
        <v>228</v>
      </c>
      <c r="D143" s="165">
        <v>428</v>
      </c>
      <c r="E143" s="165">
        <v>853</v>
      </c>
      <c r="F143" s="165">
        <v>435</v>
      </c>
      <c r="G143" s="165">
        <v>1205</v>
      </c>
      <c r="H143" s="166">
        <f t="shared" si="81"/>
        <v>1.7701149425287355</v>
      </c>
      <c r="I143" s="167">
        <f t="shared" si="82"/>
        <v>4.2850877192982457</v>
      </c>
      <c r="J143" s="166">
        <f t="shared" si="83"/>
        <v>1.6318979853846946E-3</v>
      </c>
      <c r="K143" s="165">
        <v>3291</v>
      </c>
      <c r="L143" s="165">
        <v>773</v>
      </c>
      <c r="M143" s="165">
        <v>1563</v>
      </c>
      <c r="N143" s="165">
        <v>3253</v>
      </c>
      <c r="O143" s="165">
        <v>3495</v>
      </c>
      <c r="P143" s="166">
        <f t="shared" si="84"/>
        <v>7.4392868121733846E-2</v>
      </c>
      <c r="Q143" s="167">
        <f t="shared" si="85"/>
        <v>6.1987237921604432E-2</v>
      </c>
      <c r="R143" s="166">
        <f t="shared" si="86"/>
        <v>1.043235624392192E-3</v>
      </c>
      <c r="S143" s="165">
        <v>3519</v>
      </c>
      <c r="T143" s="165">
        <v>1607</v>
      </c>
      <c r="U143" s="165">
        <v>2820</v>
      </c>
      <c r="V143" s="165">
        <v>3688</v>
      </c>
      <c r="W143" s="165">
        <v>4700</v>
      </c>
      <c r="X143" s="166">
        <f t="shared" si="87"/>
        <v>0.27440347071583515</v>
      </c>
      <c r="Y143" s="167">
        <f t="shared" si="88"/>
        <v>0.33560670645069623</v>
      </c>
      <c r="Z143" s="166">
        <f t="shared" si="89"/>
        <v>1.1495495477867746E-3</v>
      </c>
    </row>
    <row r="144" spans="1:26" x14ac:dyDescent="0.25">
      <c r="A144" s="57"/>
      <c r="B144" s="164" t="s">
        <v>129</v>
      </c>
      <c r="C144" s="165">
        <v>356</v>
      </c>
      <c r="D144" s="165">
        <v>142</v>
      </c>
      <c r="E144" s="165">
        <v>93</v>
      </c>
      <c r="F144" s="165">
        <v>79</v>
      </c>
      <c r="G144" s="165">
        <v>139</v>
      </c>
      <c r="H144" s="166">
        <f t="shared" si="81"/>
        <v>0.759493670886076</v>
      </c>
      <c r="I144" s="167">
        <f t="shared" si="82"/>
        <v>-0.6095505617977528</v>
      </c>
      <c r="J144" s="166">
        <f t="shared" si="83"/>
        <v>1.882438339987324E-4</v>
      </c>
      <c r="K144" s="165">
        <v>1180</v>
      </c>
      <c r="L144" s="165">
        <v>1439</v>
      </c>
      <c r="M144" s="165">
        <v>1085</v>
      </c>
      <c r="N144" s="165">
        <v>2826</v>
      </c>
      <c r="O144" s="165">
        <v>3106</v>
      </c>
      <c r="P144" s="166">
        <f t="shared" si="84"/>
        <v>9.9079971691436564E-2</v>
      </c>
      <c r="Q144" s="167">
        <f t="shared" si="85"/>
        <v>1.6322033898305084</v>
      </c>
      <c r="R144" s="166">
        <f t="shared" si="86"/>
        <v>9.2712155918802535E-4</v>
      </c>
      <c r="S144" s="165">
        <v>1536</v>
      </c>
      <c r="T144" s="165">
        <v>1592</v>
      </c>
      <c r="U144" s="165">
        <v>1197</v>
      </c>
      <c r="V144" s="165">
        <v>2905</v>
      </c>
      <c r="W144" s="165">
        <v>3245</v>
      </c>
      <c r="X144" s="166">
        <f t="shared" si="87"/>
        <v>0.11703958691910499</v>
      </c>
      <c r="Y144" s="167">
        <f t="shared" si="88"/>
        <v>1.1126302083333335</v>
      </c>
      <c r="Z144" s="166">
        <f t="shared" si="89"/>
        <v>7.9367835799320932E-4</v>
      </c>
    </row>
    <row r="145" spans="1:26" x14ac:dyDescent="0.25">
      <c r="A145" s="57"/>
      <c r="B145" s="164" t="s">
        <v>132</v>
      </c>
      <c r="C145" s="165">
        <v>532</v>
      </c>
      <c r="D145" s="165">
        <v>815</v>
      </c>
      <c r="E145" s="165">
        <v>64</v>
      </c>
      <c r="F145" s="165">
        <v>49</v>
      </c>
      <c r="G145" s="165">
        <v>93</v>
      </c>
      <c r="H145" s="166">
        <f t="shared" si="81"/>
        <v>0.8979591836734695</v>
      </c>
      <c r="I145" s="167">
        <f t="shared" si="82"/>
        <v>-0.82518796992481203</v>
      </c>
      <c r="J145" s="166">
        <f t="shared" si="83"/>
        <v>1.2594731339483534E-4</v>
      </c>
      <c r="K145" s="165">
        <v>3806</v>
      </c>
      <c r="L145" s="165">
        <v>2465</v>
      </c>
      <c r="M145" s="165">
        <v>689</v>
      </c>
      <c r="N145" s="165">
        <v>1637</v>
      </c>
      <c r="O145" s="165">
        <v>2212</v>
      </c>
      <c r="P145" s="166">
        <f t="shared" si="84"/>
        <v>0.35125229077580933</v>
      </c>
      <c r="Q145" s="167">
        <f t="shared" si="85"/>
        <v>-0.41881240147136101</v>
      </c>
      <c r="R145" s="166">
        <f t="shared" si="86"/>
        <v>6.6026815483706124E-4</v>
      </c>
      <c r="S145" s="165">
        <v>4338</v>
      </c>
      <c r="T145" s="165">
        <v>3374</v>
      </c>
      <c r="U145" s="165">
        <v>790</v>
      </c>
      <c r="V145" s="165">
        <v>1686</v>
      </c>
      <c r="W145" s="165">
        <v>2305</v>
      </c>
      <c r="X145" s="166">
        <f t="shared" si="87"/>
        <v>0.36714116251482798</v>
      </c>
      <c r="Y145" s="167">
        <f t="shared" si="88"/>
        <v>-0.46864914707238359</v>
      </c>
      <c r="Z145" s="166">
        <f t="shared" si="89"/>
        <v>5.637684484358544E-4</v>
      </c>
    </row>
    <row r="146" spans="1:26" x14ac:dyDescent="0.25">
      <c r="A146" s="57"/>
      <c r="B146" s="170" t="s">
        <v>146</v>
      </c>
      <c r="C146" s="171">
        <f>C138-SUM(C139:C145)</f>
        <v>4306</v>
      </c>
      <c r="D146" s="171">
        <f>D138-SUM(D139:D145)</f>
        <v>1145</v>
      </c>
      <c r="E146" s="171">
        <f>E138-SUM(E139:E145)</f>
        <v>3684</v>
      </c>
      <c r="F146" s="171">
        <f>F138-SUM(F139:F145)</f>
        <v>7526</v>
      </c>
      <c r="G146" s="171">
        <f>G138-SUM(G139:G145)</f>
        <v>8151</v>
      </c>
      <c r="H146" s="172">
        <f t="shared" si="81"/>
        <v>8.3045442466117558E-2</v>
      </c>
      <c r="I146" s="173">
        <f t="shared" si="82"/>
        <v>0.89294008360427313</v>
      </c>
      <c r="J146" s="172">
        <f t="shared" si="83"/>
        <v>1.103867259657315E-2</v>
      </c>
      <c r="K146" s="171">
        <f>K138-SUM(K139:K145)</f>
        <v>29300</v>
      </c>
      <c r="L146" s="171">
        <f>L138-SUM(L139:L145)</f>
        <v>11097</v>
      </c>
      <c r="M146" s="171">
        <f>M138-SUM(M139:M145)</f>
        <v>18478</v>
      </c>
      <c r="N146" s="171">
        <f>N138-SUM(N139:N145)</f>
        <v>47264</v>
      </c>
      <c r="O146" s="171">
        <f>O138-SUM(O139:O145)</f>
        <v>51497</v>
      </c>
      <c r="P146" s="172">
        <f t="shared" si="84"/>
        <v>8.9560765064319536E-2</v>
      </c>
      <c r="Q146" s="173">
        <f t="shared" si="85"/>
        <v>0.75757679180887383</v>
      </c>
      <c r="R146" s="172">
        <f t="shared" si="86"/>
        <v>1.5371532174341836E-2</v>
      </c>
      <c r="S146" s="171">
        <f>S138-SUM(S139:S145)</f>
        <v>33606</v>
      </c>
      <c r="T146" s="171">
        <f>T138-SUM(T139:T145)</f>
        <v>16547</v>
      </c>
      <c r="U146" s="171">
        <f>U138-SUM(U139:U145)</f>
        <v>27312</v>
      </c>
      <c r="V146" s="171">
        <f>V138-SUM(V139:V145)</f>
        <v>54790</v>
      </c>
      <c r="W146" s="171">
        <f>W138-SUM(W139:W145)</f>
        <v>59648</v>
      </c>
      <c r="X146" s="172">
        <f t="shared" si="87"/>
        <v>8.866581492973169E-2</v>
      </c>
      <c r="Y146" s="173">
        <f t="shared" si="88"/>
        <v>0.77492114503362486</v>
      </c>
      <c r="Z146" s="172">
        <f t="shared" si="89"/>
        <v>1.4589006686465008E-2</v>
      </c>
    </row>
    <row r="147" spans="1:26" x14ac:dyDescent="0.25">
      <c r="A147" s="57"/>
      <c r="B147" s="155" t="s">
        <v>56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x14ac:dyDescent="0.25">
      <c r="A148" s="57"/>
      <c r="B148" s="156" t="s">
        <v>69</v>
      </c>
      <c r="C148" s="178">
        <f>C149+C152</f>
        <v>27519</v>
      </c>
      <c r="D148" s="178">
        <f>D149+D152</f>
        <v>10903</v>
      </c>
      <c r="E148" s="178">
        <f>E149+E152</f>
        <v>15189</v>
      </c>
      <c r="F148" s="178">
        <f>F149+F152</f>
        <v>30370</v>
      </c>
      <c r="G148" s="178">
        <f>G149+G152</f>
        <v>30695</v>
      </c>
      <c r="H148" s="179">
        <f>IFERROR(G148/F148-1,"-")</f>
        <v>1.0701350016463662E-2</v>
      </c>
      <c r="I148" s="179">
        <f>IFERROR(G148/C148-1,"-")</f>
        <v>0.11541117046404303</v>
      </c>
      <c r="J148" s="179">
        <f>G148/G$8</f>
        <v>4.1569384781230873E-2</v>
      </c>
      <c r="K148" s="178">
        <f>K149+K152</f>
        <v>94097</v>
      </c>
      <c r="L148" s="178">
        <f>L149+L152</f>
        <v>27129</v>
      </c>
      <c r="M148" s="178">
        <f>M149+M152</f>
        <v>55599</v>
      </c>
      <c r="N148" s="178">
        <f>N149+N152</f>
        <v>77698</v>
      </c>
      <c r="O148" s="178">
        <f>O149+O152</f>
        <v>83047</v>
      </c>
      <c r="P148" s="179">
        <f>IFERROR(O148/N148-1,"-")</f>
        <v>6.8843470874411228E-2</v>
      </c>
      <c r="Q148" s="179">
        <f>IFERROR(O148/K148-1,"-")</f>
        <v>-0.11743201164755523</v>
      </c>
      <c r="R148" s="179">
        <f>O148/O$8</f>
        <v>2.4789009699255616E-2</v>
      </c>
      <c r="S148" s="178">
        <f>S149+S152</f>
        <v>121616</v>
      </c>
      <c r="T148" s="178">
        <f>T149+T152</f>
        <v>38032</v>
      </c>
      <c r="U148" s="178">
        <f>U149+U152</f>
        <v>70788</v>
      </c>
      <c r="V148" s="178">
        <f>V149+V152</f>
        <v>108068</v>
      </c>
      <c r="W148" s="178">
        <f>W149+W152</f>
        <v>113742</v>
      </c>
      <c r="X148" s="179">
        <f>IFERROR(W148/V148-1,"-")</f>
        <v>5.2503978976200072E-2</v>
      </c>
      <c r="Y148" s="179">
        <f>IFERROR(W148/S148-1,"-")</f>
        <v>-6.4744770424944087E-2</v>
      </c>
      <c r="Z148" s="179">
        <f>W148/W$8</f>
        <v>2.7819588226460284E-2</v>
      </c>
    </row>
    <row r="149" spans="1:26" x14ac:dyDescent="0.25">
      <c r="A149" s="57"/>
      <c r="B149" s="159" t="s">
        <v>98</v>
      </c>
      <c r="C149" s="160">
        <v>17412</v>
      </c>
      <c r="D149" s="160">
        <v>7450</v>
      </c>
      <c r="E149" s="160">
        <v>8139</v>
      </c>
      <c r="F149" s="160">
        <v>18008</v>
      </c>
      <c r="G149" s="160">
        <v>17683</v>
      </c>
      <c r="H149" s="161">
        <f>IFERROR(G149/F149-1,"-")</f>
        <v>-1.8047534429142642E-2</v>
      </c>
      <c r="I149" s="162">
        <f>IFERROR(G149/C149-1,"-")</f>
        <v>1.5563978865150485E-2</v>
      </c>
      <c r="J149" s="161">
        <f>G149/G$8</f>
        <v>2.3947595083450252E-2</v>
      </c>
      <c r="K149" s="160">
        <v>36028</v>
      </c>
      <c r="L149" s="160">
        <v>11710</v>
      </c>
      <c r="M149" s="160">
        <v>31999</v>
      </c>
      <c r="N149" s="160">
        <v>38624</v>
      </c>
      <c r="O149" s="160">
        <v>38986</v>
      </c>
      <c r="P149" s="161">
        <f>IFERROR(O149/N149-1,"-")</f>
        <v>9.3724109362054442E-3</v>
      </c>
      <c r="Q149" s="162">
        <f>IFERROR(O149/K149-1,"-")</f>
        <v>8.2102808926390658E-2</v>
      </c>
      <c r="R149" s="161">
        <f>O149/O$8</f>
        <v>1.1637076982132762E-2</v>
      </c>
      <c r="S149" s="160">
        <v>53440</v>
      </c>
      <c r="T149" s="160">
        <v>19160</v>
      </c>
      <c r="U149" s="160">
        <v>40138</v>
      </c>
      <c r="V149" s="160">
        <v>56632</v>
      </c>
      <c r="W149" s="160">
        <v>56669</v>
      </c>
      <c r="X149" s="161">
        <f>IFERROR(W149/V149-1,"-")</f>
        <v>6.5334086735413521E-4</v>
      </c>
      <c r="Y149" s="162">
        <f>IFERROR(W149/S149-1,"-")</f>
        <v>6.0422904191616666E-2</v>
      </c>
      <c r="Z149" s="161">
        <f>W149/W$8</f>
        <v>1.3860387941176326E-2</v>
      </c>
    </row>
    <row r="150" spans="1:26" x14ac:dyDescent="0.25">
      <c r="A150" s="57"/>
      <c r="B150" s="164" t="s">
        <v>104</v>
      </c>
      <c r="C150" s="165">
        <v>6183</v>
      </c>
      <c r="D150" s="165">
        <v>2742</v>
      </c>
      <c r="E150" s="165">
        <v>4159</v>
      </c>
      <c r="F150" s="165">
        <v>6621</v>
      </c>
      <c r="G150" s="165">
        <v>5819</v>
      </c>
      <c r="H150" s="166">
        <f>IFERROR(G150/F150-1,"-")</f>
        <v>-0.12112973871016464</v>
      </c>
      <c r="I150" s="167">
        <f>IFERROR(G150/C150-1,"-")</f>
        <v>-5.8871098172408209E-2</v>
      </c>
      <c r="J150" s="166">
        <f>G150/G$8</f>
        <v>7.8805098563929765E-3</v>
      </c>
      <c r="K150" s="165">
        <v>26435</v>
      </c>
      <c r="L150" s="165">
        <v>9259</v>
      </c>
      <c r="M150" s="165">
        <v>28141</v>
      </c>
      <c r="N150" s="165">
        <v>34603</v>
      </c>
      <c r="O150" s="165">
        <v>36698</v>
      </c>
      <c r="P150" s="166">
        <f>IFERROR(O150/N150-1,"-")</f>
        <v>6.0543883478311189E-2</v>
      </c>
      <c r="Q150" s="167">
        <f>IFERROR(O150/K150-1,"-")</f>
        <v>0.38823529411764701</v>
      </c>
      <c r="R150" s="166">
        <f>O150/O$8</f>
        <v>1.095412330298846E-2</v>
      </c>
      <c r="S150" s="165">
        <v>32618</v>
      </c>
      <c r="T150" s="165">
        <v>12001</v>
      </c>
      <c r="U150" s="165">
        <v>32300</v>
      </c>
      <c r="V150" s="165">
        <v>41224</v>
      </c>
      <c r="W150" s="165">
        <v>42517</v>
      </c>
      <c r="X150" s="166">
        <f>IFERROR(W150/V150-1,"-")</f>
        <v>3.1365224141276959E-2</v>
      </c>
      <c r="Y150" s="167">
        <f>IFERROR(W150/S150-1,"-")</f>
        <v>0.30348273959163663</v>
      </c>
      <c r="Z150" s="166">
        <f>W150/W$8</f>
        <v>1.0399020877287299E-2</v>
      </c>
    </row>
    <row r="151" spans="1:26" x14ac:dyDescent="0.25">
      <c r="A151" s="57"/>
      <c r="B151" s="164" t="s">
        <v>101</v>
      </c>
      <c r="C151" s="165">
        <v>11229</v>
      </c>
      <c r="D151" s="165">
        <v>4708</v>
      </c>
      <c r="E151" s="165">
        <v>3980</v>
      </c>
      <c r="F151" s="165">
        <v>11387</v>
      </c>
      <c r="G151" s="165">
        <v>11864</v>
      </c>
      <c r="H151" s="166">
        <f>IFERROR(G151/F151-1,"-")</f>
        <v>4.1889874418196138E-2</v>
      </c>
      <c r="I151" s="167">
        <f>IFERROR(G151/C151-1,"-")</f>
        <v>5.6550004452756264E-2</v>
      </c>
      <c r="J151" s="166">
        <f>G151/G$8</f>
        <v>1.6067085227057274E-2</v>
      </c>
      <c r="K151" s="165">
        <v>9593</v>
      </c>
      <c r="L151" s="165">
        <v>2451</v>
      </c>
      <c r="M151" s="165">
        <v>3858</v>
      </c>
      <c r="N151" s="165">
        <v>4021</v>
      </c>
      <c r="O151" s="165">
        <v>2288</v>
      </c>
      <c r="P151" s="166">
        <f>IFERROR(O151/N151-1,"-")</f>
        <v>-0.43098731658791345</v>
      </c>
      <c r="Q151" s="167">
        <f>IFERROR(O151/K151-1,"-")</f>
        <v>-0.76149275513395187</v>
      </c>
      <c r="R151" s="166">
        <f>O151/O$8</f>
        <v>6.8295367914430203E-4</v>
      </c>
      <c r="S151" s="165">
        <v>20822</v>
      </c>
      <c r="T151" s="165">
        <v>7159</v>
      </c>
      <c r="U151" s="165">
        <v>7838</v>
      </c>
      <c r="V151" s="165">
        <v>15408</v>
      </c>
      <c r="W151" s="165">
        <v>14152</v>
      </c>
      <c r="X151" s="166">
        <f>IFERROR(W151/V151-1,"-")</f>
        <v>-8.1516095534787114E-2</v>
      </c>
      <c r="Y151" s="167">
        <f>IFERROR(W151/S151-1,"-")</f>
        <v>-0.32033426183844016</v>
      </c>
      <c r="Z151" s="166">
        <f>W151/W$8</f>
        <v>3.461367063889029E-3</v>
      </c>
    </row>
    <row r="152" spans="1:26" x14ac:dyDescent="0.25">
      <c r="A152" s="57"/>
      <c r="B152" s="159" t="s">
        <v>108</v>
      </c>
      <c r="C152" s="160">
        <v>10107</v>
      </c>
      <c r="D152" s="160">
        <v>3453</v>
      </c>
      <c r="E152" s="160">
        <v>7050</v>
      </c>
      <c r="F152" s="160">
        <v>12362</v>
      </c>
      <c r="G152" s="160">
        <v>13012</v>
      </c>
      <c r="H152" s="161">
        <f>IFERROR(G152/F152-1,"-")</f>
        <v>5.25804885940786E-2</v>
      </c>
      <c r="I152" s="162">
        <f>IFERROR(G152/C152-1,"-")</f>
        <v>0.28742455723755822</v>
      </c>
      <c r="J152" s="161">
        <f>G152/G$8</f>
        <v>1.762178969778062E-2</v>
      </c>
      <c r="K152" s="160">
        <v>58069</v>
      </c>
      <c r="L152" s="160">
        <v>15419</v>
      </c>
      <c r="M152" s="160">
        <v>23600</v>
      </c>
      <c r="N152" s="160">
        <v>39074</v>
      </c>
      <c r="O152" s="160">
        <v>44061</v>
      </c>
      <c r="P152" s="161">
        <f>IFERROR(O152/N152-1,"-")</f>
        <v>0.12762962583815329</v>
      </c>
      <c r="Q152" s="162">
        <f>IFERROR(O152/K152-1,"-")</f>
        <v>-0.24123026055210184</v>
      </c>
      <c r="R152" s="161">
        <f>O152/O$8</f>
        <v>1.3151932717122854E-2</v>
      </c>
      <c r="S152" s="160">
        <v>68176</v>
      </c>
      <c r="T152" s="160">
        <v>18872</v>
      </c>
      <c r="U152" s="160">
        <v>30650</v>
      </c>
      <c r="V152" s="160">
        <v>51436</v>
      </c>
      <c r="W152" s="160">
        <v>57073</v>
      </c>
      <c r="X152" s="161">
        <f>IFERROR(W152/V152-1,"-")</f>
        <v>0.10959250330507819</v>
      </c>
      <c r="Y152" s="162">
        <f>IFERROR(W152/S152-1,"-")</f>
        <v>-0.16285789720722832</v>
      </c>
      <c r="Z152" s="161">
        <f>W152/W$8</f>
        <v>1.3959200285283956E-2</v>
      </c>
    </row>
    <row r="153" spans="1:26" s="57" customFormat="1" x14ac:dyDescent="0.25">
      <c r="B153" s="164" t="s">
        <v>111</v>
      </c>
      <c r="C153" s="165">
        <v>1074</v>
      </c>
      <c r="D153" s="165">
        <v>412</v>
      </c>
      <c r="E153" s="165">
        <v>401</v>
      </c>
      <c r="F153" s="165">
        <v>974</v>
      </c>
      <c r="G153" s="165">
        <v>983</v>
      </c>
      <c r="H153" s="166">
        <f t="shared" ref="H153:H160" si="90">IFERROR(G153/F153-1,"-")</f>
        <v>9.2402464065708401E-3</v>
      </c>
      <c r="I153" s="167">
        <f t="shared" ref="I153:I160" si="91">IFERROR(G153/C153-1,"-")</f>
        <v>-8.472998137802612E-2</v>
      </c>
      <c r="J153" s="166">
        <f t="shared" ref="J153:J160" si="92">G153/G$8</f>
        <v>1.3312495598615391E-3</v>
      </c>
      <c r="K153" s="165">
        <v>20546</v>
      </c>
      <c r="L153" s="165">
        <v>5103</v>
      </c>
      <c r="M153" s="165">
        <v>5197</v>
      </c>
      <c r="N153" s="165">
        <v>18197</v>
      </c>
      <c r="O153" s="165">
        <v>17767</v>
      </c>
      <c r="P153" s="166">
        <f t="shared" ref="P153:P160" si="93">IFERROR(O153/N153-1,"-")</f>
        <v>-2.3630268725614134E-2</v>
      </c>
      <c r="Q153" s="167">
        <f t="shared" ref="Q153:Q160" si="94">IFERROR(O153/K153-1,"-")</f>
        <v>-0.13525747104059183</v>
      </c>
      <c r="R153" s="166">
        <f t="shared" ref="R153:R160" si="95">O153/O$8</f>
        <v>5.3033382942993066E-3</v>
      </c>
      <c r="S153" s="165">
        <v>21620</v>
      </c>
      <c r="T153" s="165">
        <v>5515</v>
      </c>
      <c r="U153" s="165">
        <v>5598</v>
      </c>
      <c r="V153" s="165">
        <v>19171</v>
      </c>
      <c r="W153" s="165">
        <v>18750</v>
      </c>
      <c r="X153" s="166">
        <f t="shared" ref="X153:X160" si="96">IFERROR(W153/V153-1,"-")</f>
        <v>-2.1960252464660157E-2</v>
      </c>
      <c r="Y153" s="167">
        <f t="shared" ref="Y153:Y160" si="97">IFERROR(W153/S153-1,"-")</f>
        <v>-0.13274745605920446</v>
      </c>
      <c r="Z153" s="166">
        <f t="shared" ref="Z153:Z160" si="98">W153/W$8</f>
        <v>4.5859689406387285E-3</v>
      </c>
    </row>
    <row r="154" spans="1:26" s="57" customFormat="1" x14ac:dyDescent="0.25">
      <c r="B154" s="164" t="s">
        <v>114</v>
      </c>
      <c r="C154" s="165">
        <v>1972</v>
      </c>
      <c r="D154" s="165">
        <v>629</v>
      </c>
      <c r="E154" s="165">
        <v>1400</v>
      </c>
      <c r="F154" s="165">
        <v>2438</v>
      </c>
      <c r="G154" s="165">
        <v>2568</v>
      </c>
      <c r="H154" s="166">
        <f t="shared" si="90"/>
        <v>5.3322395406070644E-2</v>
      </c>
      <c r="I154" s="167">
        <f t="shared" si="91"/>
        <v>0.30223123732251511</v>
      </c>
      <c r="J154" s="166">
        <f t="shared" si="92"/>
        <v>3.4777709763219051E-3</v>
      </c>
      <c r="K154" s="165">
        <v>14400</v>
      </c>
      <c r="L154" s="165">
        <v>3882</v>
      </c>
      <c r="M154" s="165">
        <v>6636</v>
      </c>
      <c r="N154" s="165">
        <v>7498</v>
      </c>
      <c r="O154" s="165">
        <v>7764</v>
      </c>
      <c r="P154" s="166">
        <f t="shared" si="93"/>
        <v>3.5476126967191268E-2</v>
      </c>
      <c r="Q154" s="167">
        <f t="shared" si="94"/>
        <v>-0.46083333333333332</v>
      </c>
      <c r="R154" s="166">
        <f t="shared" si="95"/>
        <v>2.3175054042291789E-3</v>
      </c>
      <c r="S154" s="165">
        <v>16372</v>
      </c>
      <c r="T154" s="165">
        <v>4511</v>
      </c>
      <c r="U154" s="165">
        <v>8036</v>
      </c>
      <c r="V154" s="165">
        <v>9936</v>
      </c>
      <c r="W154" s="165">
        <v>10332</v>
      </c>
      <c r="X154" s="166">
        <f t="shared" si="96"/>
        <v>3.9855072463768071E-2</v>
      </c>
      <c r="Y154" s="167">
        <f t="shared" si="97"/>
        <v>-0.36892255069631075</v>
      </c>
      <c r="Z154" s="166">
        <f t="shared" si="98"/>
        <v>2.5270523250495651E-3</v>
      </c>
    </row>
    <row r="155" spans="1:26" x14ac:dyDescent="0.25">
      <c r="A155" s="57"/>
      <c r="B155" s="164" t="s">
        <v>117</v>
      </c>
      <c r="C155" s="165">
        <v>1295</v>
      </c>
      <c r="D155" s="165">
        <v>522</v>
      </c>
      <c r="E155" s="165">
        <v>1370</v>
      </c>
      <c r="F155" s="165">
        <v>2211</v>
      </c>
      <c r="G155" s="165">
        <v>2245</v>
      </c>
      <c r="H155" s="166">
        <f t="shared" si="90"/>
        <v>1.5377657168701875E-2</v>
      </c>
      <c r="I155" s="167">
        <f t="shared" si="91"/>
        <v>0.73359073359073368</v>
      </c>
      <c r="J155" s="166">
        <f t="shared" si="92"/>
        <v>3.0403410599075843E-3</v>
      </c>
      <c r="K155" s="165">
        <v>8444</v>
      </c>
      <c r="L155" s="165">
        <v>1705</v>
      </c>
      <c r="M155" s="165">
        <v>3754</v>
      </c>
      <c r="N155" s="165">
        <v>4261</v>
      </c>
      <c r="O155" s="165">
        <v>7004</v>
      </c>
      <c r="P155" s="166">
        <f t="shared" si="93"/>
        <v>0.6437455996245014</v>
      </c>
      <c r="Q155" s="167">
        <f t="shared" si="94"/>
        <v>-0.17053529133112266</v>
      </c>
      <c r="R155" s="166">
        <f t="shared" si="95"/>
        <v>2.0906501611567705E-3</v>
      </c>
      <c r="S155" s="165">
        <v>9739</v>
      </c>
      <c r="T155" s="165">
        <v>2227</v>
      </c>
      <c r="U155" s="165">
        <v>5124</v>
      </c>
      <c r="V155" s="165">
        <v>6472</v>
      </c>
      <c r="W155" s="165">
        <v>9249</v>
      </c>
      <c r="X155" s="166">
        <f t="shared" si="96"/>
        <v>0.42907911001236099</v>
      </c>
      <c r="Y155" s="167">
        <f t="shared" si="97"/>
        <v>-5.0313173837149616E-2</v>
      </c>
      <c r="Z155" s="166">
        <f t="shared" si="98"/>
        <v>2.2621667590382723E-3</v>
      </c>
    </row>
    <row r="156" spans="1:26" x14ac:dyDescent="0.25">
      <c r="A156" s="57"/>
      <c r="B156" s="164" t="s">
        <v>124</v>
      </c>
      <c r="C156" s="165">
        <v>534</v>
      </c>
      <c r="D156" s="165">
        <v>243</v>
      </c>
      <c r="E156" s="165">
        <v>317</v>
      </c>
      <c r="F156" s="165">
        <v>761</v>
      </c>
      <c r="G156" s="165">
        <v>634</v>
      </c>
      <c r="H156" s="166">
        <f t="shared" si="90"/>
        <v>-0.16688567674113008</v>
      </c>
      <c r="I156" s="167">
        <f t="shared" si="91"/>
        <v>0.18726591760299627</v>
      </c>
      <c r="J156" s="166">
        <f t="shared" si="92"/>
        <v>8.5860856658414632E-4</v>
      </c>
      <c r="K156" s="165">
        <v>1018</v>
      </c>
      <c r="L156" s="165">
        <v>327</v>
      </c>
      <c r="M156" s="165">
        <v>589</v>
      </c>
      <c r="N156" s="165">
        <v>856</v>
      </c>
      <c r="O156" s="165">
        <v>868</v>
      </c>
      <c r="P156" s="166">
        <f t="shared" si="93"/>
        <v>1.4018691588784993E-2</v>
      </c>
      <c r="Q156" s="167">
        <f t="shared" si="94"/>
        <v>-0.1473477406679764</v>
      </c>
      <c r="R156" s="166">
        <f t="shared" si="95"/>
        <v>2.5909256708796073E-4</v>
      </c>
      <c r="S156" s="165">
        <v>1552</v>
      </c>
      <c r="T156" s="165">
        <v>570</v>
      </c>
      <c r="U156" s="165">
        <v>906</v>
      </c>
      <c r="V156" s="165">
        <v>1617</v>
      </c>
      <c r="W156" s="165">
        <v>1502</v>
      </c>
      <c r="X156" s="166">
        <f t="shared" si="96"/>
        <v>-7.1119356833642566E-2</v>
      </c>
      <c r="Y156" s="167">
        <f t="shared" si="97"/>
        <v>-3.2216494845360821E-2</v>
      </c>
      <c r="Z156" s="166">
        <f t="shared" si="98"/>
        <v>3.6736668527143312E-4</v>
      </c>
    </row>
    <row r="157" spans="1:26" x14ac:dyDescent="0.25">
      <c r="A157" s="57"/>
      <c r="B157" s="164" t="s">
        <v>120</v>
      </c>
      <c r="C157" s="165">
        <v>433</v>
      </c>
      <c r="D157" s="165">
        <v>218</v>
      </c>
      <c r="E157" s="165">
        <v>351</v>
      </c>
      <c r="F157" s="165">
        <v>597</v>
      </c>
      <c r="G157" s="165">
        <v>569</v>
      </c>
      <c r="H157" s="166">
        <f t="shared" si="90"/>
        <v>-4.6901172529313251E-2</v>
      </c>
      <c r="I157" s="167">
        <f t="shared" si="91"/>
        <v>0.31408775981524251</v>
      </c>
      <c r="J157" s="166">
        <f t="shared" si="92"/>
        <v>7.7058087442646568E-4</v>
      </c>
      <c r="K157" s="165">
        <v>2553</v>
      </c>
      <c r="L157" s="165">
        <v>974</v>
      </c>
      <c r="M157" s="165">
        <v>1393</v>
      </c>
      <c r="N157" s="165">
        <v>2346</v>
      </c>
      <c r="O157" s="165">
        <v>2305</v>
      </c>
      <c r="P157" s="166">
        <f t="shared" si="93"/>
        <v>-1.7476555839727181E-2</v>
      </c>
      <c r="Q157" s="167">
        <f t="shared" si="94"/>
        <v>-9.7140618879749341E-2</v>
      </c>
      <c r="R157" s="166">
        <f t="shared" si="95"/>
        <v>6.8802807273934269E-4</v>
      </c>
      <c r="S157" s="165">
        <v>2986</v>
      </c>
      <c r="T157" s="165">
        <v>1192</v>
      </c>
      <c r="U157" s="165">
        <v>1744</v>
      </c>
      <c r="V157" s="165">
        <v>2943</v>
      </c>
      <c r="W157" s="165">
        <v>2874</v>
      </c>
      <c r="X157" s="166">
        <f t="shared" si="96"/>
        <v>-2.3445463812436285E-2</v>
      </c>
      <c r="Y157" s="167">
        <f t="shared" si="97"/>
        <v>-3.7508372404554624E-2</v>
      </c>
      <c r="Z157" s="166">
        <f t="shared" si="98"/>
        <v>7.0293731922110435E-4</v>
      </c>
    </row>
    <row r="158" spans="1:26" x14ac:dyDescent="0.25">
      <c r="A158" s="57"/>
      <c r="B158" s="164" t="s">
        <v>129</v>
      </c>
      <c r="C158" s="165">
        <v>159</v>
      </c>
      <c r="D158" s="165">
        <v>56</v>
      </c>
      <c r="E158" s="165">
        <v>71</v>
      </c>
      <c r="F158" s="165">
        <v>195</v>
      </c>
      <c r="G158" s="165">
        <v>156</v>
      </c>
      <c r="H158" s="166">
        <f t="shared" si="90"/>
        <v>-0.19999999999999996</v>
      </c>
      <c r="I158" s="167">
        <f t="shared" si="91"/>
        <v>-1.8867924528301883E-2</v>
      </c>
      <c r="J158" s="166">
        <f t="shared" si="92"/>
        <v>2.1126646117843349E-4</v>
      </c>
      <c r="K158" s="165">
        <v>251</v>
      </c>
      <c r="L158" s="165">
        <v>174</v>
      </c>
      <c r="M158" s="165">
        <v>211</v>
      </c>
      <c r="N158" s="165">
        <v>277</v>
      </c>
      <c r="O158" s="165">
        <v>276</v>
      </c>
      <c r="P158" s="166">
        <f t="shared" si="93"/>
        <v>-3.6101083032491488E-3</v>
      </c>
      <c r="Q158" s="167">
        <f t="shared" si="94"/>
        <v>9.960159362549792E-2</v>
      </c>
      <c r="R158" s="166">
        <f t="shared" si="95"/>
        <v>8.2384272484190284E-5</v>
      </c>
      <c r="S158" s="165">
        <v>410</v>
      </c>
      <c r="T158" s="165">
        <v>230</v>
      </c>
      <c r="U158" s="165">
        <v>282</v>
      </c>
      <c r="V158" s="165">
        <v>472</v>
      </c>
      <c r="W158" s="165">
        <v>432</v>
      </c>
      <c r="X158" s="166">
        <f t="shared" si="96"/>
        <v>-8.4745762711864403E-2</v>
      </c>
      <c r="Y158" s="167">
        <f t="shared" si="97"/>
        <v>5.3658536585365901E-2</v>
      </c>
      <c r="Z158" s="166">
        <f t="shared" si="98"/>
        <v>1.0566072439231632E-4</v>
      </c>
    </row>
    <row r="159" spans="1:26" x14ac:dyDescent="0.25">
      <c r="A159" s="57"/>
      <c r="B159" s="164" t="s">
        <v>132</v>
      </c>
      <c r="C159" s="165">
        <v>218</v>
      </c>
      <c r="D159" s="165">
        <v>67</v>
      </c>
      <c r="E159" s="165">
        <v>84</v>
      </c>
      <c r="F159" s="165">
        <v>99</v>
      </c>
      <c r="G159" s="165">
        <v>155</v>
      </c>
      <c r="H159" s="166">
        <f t="shared" si="90"/>
        <v>0.56565656565656575</v>
      </c>
      <c r="I159" s="167">
        <f t="shared" si="91"/>
        <v>-0.28899082568807344</v>
      </c>
      <c r="J159" s="166">
        <f t="shared" si="92"/>
        <v>2.0991218899139226E-4</v>
      </c>
      <c r="K159" s="165">
        <v>755</v>
      </c>
      <c r="L159" s="165">
        <v>228</v>
      </c>
      <c r="M159" s="165">
        <v>362</v>
      </c>
      <c r="N159" s="165">
        <v>555</v>
      </c>
      <c r="O159" s="165">
        <v>677</v>
      </c>
      <c r="P159" s="166">
        <f t="shared" si="93"/>
        <v>0.2198198198198198</v>
      </c>
      <c r="Q159" s="167">
        <f t="shared" si="94"/>
        <v>-0.10331125827814569</v>
      </c>
      <c r="R159" s="166">
        <f t="shared" si="95"/>
        <v>2.0208026257897399E-4</v>
      </c>
      <c r="S159" s="165">
        <v>973</v>
      </c>
      <c r="T159" s="165">
        <v>295</v>
      </c>
      <c r="U159" s="165">
        <v>446</v>
      </c>
      <c r="V159" s="165">
        <v>654</v>
      </c>
      <c r="W159" s="165">
        <v>832</v>
      </c>
      <c r="X159" s="166">
        <f t="shared" si="96"/>
        <v>0.27217125382262997</v>
      </c>
      <c r="Y159" s="167">
        <f t="shared" si="97"/>
        <v>-0.14491264131551906</v>
      </c>
      <c r="Z159" s="166">
        <f t="shared" si="98"/>
        <v>2.0349472845927587E-4</v>
      </c>
    </row>
    <row r="160" spans="1:26" x14ac:dyDescent="0.25">
      <c r="A160" s="57"/>
      <c r="B160" s="170" t="s">
        <v>146</v>
      </c>
      <c r="C160" s="171">
        <f>C152-SUM(C153:C159)</f>
        <v>4422</v>
      </c>
      <c r="D160" s="171">
        <f>D152-SUM(D153:D159)</f>
        <v>1306</v>
      </c>
      <c r="E160" s="171">
        <f>E152-SUM(E153:E159)</f>
        <v>3056</v>
      </c>
      <c r="F160" s="171">
        <f>F152-SUM(F153:F159)</f>
        <v>5087</v>
      </c>
      <c r="G160" s="171">
        <f>G152-SUM(G153:G159)</f>
        <v>5702</v>
      </c>
      <c r="H160" s="172">
        <f t="shared" si="90"/>
        <v>0.12089640259484957</v>
      </c>
      <c r="I160" s="173">
        <f t="shared" si="91"/>
        <v>0.28946178199909545</v>
      </c>
      <c r="J160" s="172">
        <f t="shared" si="92"/>
        <v>7.7220600105091519E-3</v>
      </c>
      <c r="K160" s="171">
        <f>K152-SUM(K153:K159)</f>
        <v>10102</v>
      </c>
      <c r="L160" s="171">
        <f>L152-SUM(L153:L159)</f>
        <v>3026</v>
      </c>
      <c r="M160" s="171">
        <f>M152-SUM(M153:M159)</f>
        <v>5458</v>
      </c>
      <c r="N160" s="171">
        <f>N152-SUM(N153:N159)</f>
        <v>5084</v>
      </c>
      <c r="O160" s="171">
        <f>O152-SUM(O153:O159)</f>
        <v>7400</v>
      </c>
      <c r="P160" s="172">
        <f t="shared" si="93"/>
        <v>0.45554681353265147</v>
      </c>
      <c r="Q160" s="173">
        <f t="shared" si="94"/>
        <v>-0.26747178776479907</v>
      </c>
      <c r="R160" s="172">
        <f t="shared" si="95"/>
        <v>2.2088536825471306E-3</v>
      </c>
      <c r="S160" s="171">
        <f>S152-SUM(S153:S159)</f>
        <v>14524</v>
      </c>
      <c r="T160" s="171">
        <f>T152-SUM(T153:T159)</f>
        <v>4332</v>
      </c>
      <c r="U160" s="171">
        <f>U152-SUM(U153:U159)</f>
        <v>8514</v>
      </c>
      <c r="V160" s="171">
        <f>V152-SUM(V153:V159)</f>
        <v>10171</v>
      </c>
      <c r="W160" s="171">
        <f>W152-SUM(W153:W159)</f>
        <v>13102</v>
      </c>
      <c r="X160" s="172">
        <f t="shared" si="96"/>
        <v>0.28817225444892336</v>
      </c>
      <c r="Y160" s="173">
        <f t="shared" si="97"/>
        <v>-9.7906912696226978E-2</v>
      </c>
      <c r="Z160" s="172">
        <f t="shared" si="98"/>
        <v>3.2045528032132601E-3</v>
      </c>
    </row>
    <row r="161" spans="1:26" ht="6" customHeight="1" x14ac:dyDescent="0.25">
      <c r="A161" s="57"/>
      <c r="C161" s="80"/>
      <c r="D161" s="80"/>
      <c r="E161" s="80"/>
      <c r="F161" s="80"/>
      <c r="G161" s="80"/>
      <c r="H161" s="80"/>
      <c r="K161" s="80"/>
      <c r="L161" s="80"/>
      <c r="M161" s="80"/>
      <c r="N161" s="80"/>
      <c r="O161" s="80"/>
      <c r="P161" s="80"/>
      <c r="S161" s="80"/>
      <c r="T161" s="80"/>
      <c r="U161" s="80"/>
      <c r="V161" s="80"/>
      <c r="W161" s="80"/>
      <c r="X161" s="80"/>
    </row>
    <row r="162" spans="1:26" ht="6" customHeight="1" x14ac:dyDescent="0.25">
      <c r="A162" s="57"/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</row>
    <row r="163" spans="1:26" x14ac:dyDescent="0.25">
      <c r="B163" s="106" t="s">
        <v>41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</row>
  </sheetData>
  <mergeCells count="3">
    <mergeCell ref="C5:J5"/>
    <mergeCell ref="K5:R5"/>
    <mergeCell ref="S5:Z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4E834-FC75-4531-98C1-6AB6BAC5299B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</row>
    <row r="5" spans="1:26" ht="6" customHeight="1" x14ac:dyDescent="0.25"/>
    <row r="6" spans="1:26" ht="15.75" x14ac:dyDescent="0.25">
      <c r="B6" s="183"/>
      <c r="C6" s="293" t="s">
        <v>63</v>
      </c>
      <c r="D6" s="294"/>
      <c r="E6" s="294"/>
      <c r="F6" s="294"/>
      <c r="G6" s="294"/>
      <c r="H6" s="294"/>
      <c r="I6" s="294"/>
      <c r="J6" s="294"/>
      <c r="K6" s="293" t="s">
        <v>62</v>
      </c>
      <c r="L6" s="294"/>
      <c r="M6" s="294"/>
      <c r="N6" s="294"/>
      <c r="O6" s="294"/>
      <c r="P6" s="294"/>
      <c r="Q6" s="294"/>
      <c r="R6" s="294"/>
      <c r="S6" s="293" t="s">
        <v>138</v>
      </c>
      <c r="T6" s="294"/>
      <c r="U6" s="294"/>
      <c r="V6" s="294"/>
      <c r="W6" s="294"/>
      <c r="X6" s="294"/>
      <c r="Y6" s="294"/>
      <c r="Z6" s="294"/>
    </row>
    <row r="7" spans="1:26" s="146" customFormat="1" ht="72" customHeight="1" x14ac:dyDescent="0.25">
      <c r="B7" s="147"/>
      <c r="C7" s="184">
        <v>2018</v>
      </c>
      <c r="D7" s="184">
        <v>2019</v>
      </c>
      <c r="E7" s="184">
        <v>2020</v>
      </c>
      <c r="F7" s="184">
        <v>2021</v>
      </c>
      <c r="G7" s="184">
        <v>2022</v>
      </c>
      <c r="H7" s="175" t="str">
        <f>CONCATENATE("var. ",RIGHT(G7,2),"/",RIGHT(F7,2))</f>
        <v>var. 22/21</v>
      </c>
      <c r="I7" s="175" t="str">
        <f>CONCATENATE("var. ",RIGHT(G7,2),"/",RIGHT(D7,2))</f>
        <v>var. 22/19</v>
      </c>
      <c r="J7" s="175" t="str">
        <f>CONCATENATE("Cuota s/ total lugares de residencia ",RIGHT(G7,4))</f>
        <v>Cuota s/ total lugares de residencia 2022</v>
      </c>
      <c r="K7" s="184">
        <v>2018</v>
      </c>
      <c r="L7" s="184">
        <v>2019</v>
      </c>
      <c r="M7" s="184">
        <v>2020</v>
      </c>
      <c r="N7" s="184">
        <v>2021</v>
      </c>
      <c r="O7" s="184">
        <v>2022</v>
      </c>
      <c r="P7" s="175" t="str">
        <f>CONCATENATE("var. ",RIGHT(O7,2),"/",RIGHT(N7,2))</f>
        <v>var. 22/21</v>
      </c>
      <c r="Q7" s="175" t="str">
        <f>CONCATENATE("var. ",RIGHT(O7,2),"/",RIGHT(L7,2))</f>
        <v>var. 22/19</v>
      </c>
      <c r="R7" s="175" t="str">
        <f>CONCATENATE("Cuota s/ total lugares de residencia ",RIGHT(O7,4))</f>
        <v>Cuota s/ total lugares de residencia 2022</v>
      </c>
      <c r="S7" s="184">
        <v>2018</v>
      </c>
      <c r="T7" s="184">
        <v>2019</v>
      </c>
      <c r="U7" s="184">
        <v>2020</v>
      </c>
      <c r="V7" s="184">
        <v>2021</v>
      </c>
      <c r="W7" s="184">
        <v>2022</v>
      </c>
      <c r="X7" s="175" t="str">
        <f>CONCATENATE("var. ",RIGHT(W7,2),"/",RIGHT(V7,2))</f>
        <v>var. 22/21</v>
      </c>
      <c r="Y7" s="175" t="str">
        <f>CONCATENATE("var. ",RIGHT(W7,2),"/",RIGHT(T7,2))</f>
        <v>var. 22/19</v>
      </c>
      <c r="Z7" s="175" t="str">
        <f>CONCATENATE("Cuota s/ total lugares de residencia ",RIGHT(U7,4))</f>
        <v>Cuota s/ total lugares de residencia 2020</v>
      </c>
    </row>
    <row r="8" spans="1:26" x14ac:dyDescent="0.25">
      <c r="A8" s="1"/>
      <c r="B8" s="152" t="s">
        <v>46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x14ac:dyDescent="0.25">
      <c r="A9" s="1" t="s">
        <v>0</v>
      </c>
      <c r="B9" s="156" t="s">
        <v>69</v>
      </c>
      <c r="C9" s="178">
        <f>C10+C13</f>
        <v>793972</v>
      </c>
      <c r="D9" s="178">
        <f>D10+D13</f>
        <v>742048</v>
      </c>
      <c r="E9" s="178">
        <f>E10+E13</f>
        <v>244233</v>
      </c>
      <c r="F9" s="178">
        <f>F10+F13</f>
        <v>332855</v>
      </c>
      <c r="G9" s="178">
        <f>G10+G13</f>
        <v>672483</v>
      </c>
      <c r="H9" s="179">
        <f>IFERROR(G9/F9-1,"-")</f>
        <v>1.0203481996665213</v>
      </c>
      <c r="I9" s="179">
        <f>IFERROR(G9/D9-1,"-")</f>
        <v>-9.3747304756565564E-2</v>
      </c>
      <c r="J9" s="179">
        <f>G9/G$9</f>
        <v>1</v>
      </c>
      <c r="K9" s="178">
        <f>K10+K13</f>
        <v>2740950</v>
      </c>
      <c r="L9" s="178">
        <f>L10+L13</f>
        <v>2826140</v>
      </c>
      <c r="M9" s="178">
        <f>M10+M13</f>
        <v>956053</v>
      </c>
      <c r="N9" s="178">
        <f>N10+N13</f>
        <v>1525176</v>
      </c>
      <c r="O9" s="178">
        <f>O10+O13</f>
        <v>3104390</v>
      </c>
      <c r="P9" s="179">
        <f>IFERROR(O9/N9-1,"-")</f>
        <v>1.0354306650511154</v>
      </c>
      <c r="Q9" s="179">
        <f>IFERROR(O9/L9-1,"-")</f>
        <v>9.8455844367228762E-2</v>
      </c>
      <c r="R9" s="179">
        <f>O9/O$9</f>
        <v>1</v>
      </c>
      <c r="S9" s="178">
        <f>S10+S13</f>
        <v>3534922</v>
      </c>
      <c r="T9" s="178">
        <f>T10+T13</f>
        <v>3568188</v>
      </c>
      <c r="U9" s="178">
        <f>U10+U13</f>
        <v>1200286</v>
      </c>
      <c r="V9" s="178">
        <f>V10+V13</f>
        <v>1858031</v>
      </c>
      <c r="W9" s="178">
        <f>W10+W13</f>
        <v>3776873</v>
      </c>
      <c r="X9" s="179">
        <f>IFERROR(W9/V9-1,"-")</f>
        <v>1.0327287327283559</v>
      </c>
      <c r="Y9" s="179">
        <f>IFERROR(W9/T9-1,"-")</f>
        <v>5.8484866828765858E-2</v>
      </c>
      <c r="Z9" s="179">
        <f t="shared" ref="Z9:Z21" si="0">U9/U$9</f>
        <v>1</v>
      </c>
    </row>
    <row r="10" spans="1:26" x14ac:dyDescent="0.25">
      <c r="A10" s="1" t="s">
        <v>97</v>
      </c>
      <c r="B10" s="159" t="s">
        <v>98</v>
      </c>
      <c r="C10" s="160">
        <v>203057</v>
      </c>
      <c r="D10" s="160">
        <v>188231</v>
      </c>
      <c r="E10" s="160">
        <v>79595</v>
      </c>
      <c r="F10" s="160">
        <v>119848</v>
      </c>
      <c r="G10" s="160">
        <v>173672</v>
      </c>
      <c r="H10" s="161">
        <f>IFERROR(G10/F10-1,"-")</f>
        <v>0.44910219611507918</v>
      </c>
      <c r="I10" s="162">
        <f t="shared" ref="I10:I21" si="1">IFERROR(G10/D10-1,"-")</f>
        <v>-7.7346451965935481E-2</v>
      </c>
      <c r="J10" s="161">
        <f>G10/G$9</f>
        <v>0.25825485551307614</v>
      </c>
      <c r="K10" s="160">
        <v>628468</v>
      </c>
      <c r="L10" s="160">
        <v>674588</v>
      </c>
      <c r="M10" s="160">
        <v>297299</v>
      </c>
      <c r="N10" s="160">
        <v>549418</v>
      </c>
      <c r="O10" s="160">
        <v>688398</v>
      </c>
      <c r="P10" s="161">
        <f>IFERROR(O10/N10-1,"-")</f>
        <v>0.25295858526659121</v>
      </c>
      <c r="Q10" s="162">
        <f t="shared" ref="Q10:Q21" si="2">IFERROR(O10/L10-1,"-")</f>
        <v>2.0471754611703696E-2</v>
      </c>
      <c r="R10" s="161">
        <f>O10/O$9</f>
        <v>0.22174984457494065</v>
      </c>
      <c r="S10" s="160">
        <v>831525</v>
      </c>
      <c r="T10" s="160">
        <v>862819</v>
      </c>
      <c r="U10" s="160">
        <v>376894</v>
      </c>
      <c r="V10" s="160">
        <v>669266</v>
      </c>
      <c r="W10" s="160">
        <v>862070</v>
      </c>
      <c r="X10" s="161">
        <f>IFERROR(W10/V10-1,"-")</f>
        <v>0.28808276529810262</v>
      </c>
      <c r="Y10" s="162">
        <f t="shared" ref="Y10:Y21" si="3">IFERROR(W10/T10-1,"-")</f>
        <v>-8.680847315601925E-4</v>
      </c>
      <c r="Z10" s="161">
        <f t="shared" si="0"/>
        <v>0.31400349583349302</v>
      </c>
    </row>
    <row r="11" spans="1:26" x14ac:dyDescent="0.25">
      <c r="A11" s="163" t="s">
        <v>104</v>
      </c>
      <c r="B11" s="164" t="s">
        <v>104</v>
      </c>
      <c r="C11" s="165">
        <v>96452</v>
      </c>
      <c r="D11" s="165">
        <v>91591</v>
      </c>
      <c r="E11" s="165">
        <v>38726</v>
      </c>
      <c r="F11" s="165">
        <v>76913</v>
      </c>
      <c r="G11" s="165">
        <v>97401</v>
      </c>
      <c r="H11" s="166">
        <f>IFERROR(G11/F11-1,"-")</f>
        <v>0.26637889563532813</v>
      </c>
      <c r="I11" s="167">
        <f t="shared" si="1"/>
        <v>6.3434180214213098E-2</v>
      </c>
      <c r="J11" s="166">
        <f>G11/G$9</f>
        <v>0.14483786207234978</v>
      </c>
      <c r="K11" s="165">
        <v>221752</v>
      </c>
      <c r="L11" s="165">
        <v>220823</v>
      </c>
      <c r="M11" s="165">
        <v>112436</v>
      </c>
      <c r="N11" s="165">
        <v>248239</v>
      </c>
      <c r="O11" s="165">
        <v>235468</v>
      </c>
      <c r="P11" s="166">
        <f>IFERROR(O11/N11-1,"-")</f>
        <v>-5.1446388359605022E-2</v>
      </c>
      <c r="Q11" s="167">
        <f t="shared" si="2"/>
        <v>6.632008441149706E-2</v>
      </c>
      <c r="R11" s="166">
        <f>O11/O$9</f>
        <v>7.5850005959302788E-2</v>
      </c>
      <c r="S11" s="165">
        <v>318204</v>
      </c>
      <c r="T11" s="165">
        <v>312414</v>
      </c>
      <c r="U11" s="165">
        <v>151162</v>
      </c>
      <c r="V11" s="165">
        <v>325152</v>
      </c>
      <c r="W11" s="165">
        <v>332869</v>
      </c>
      <c r="X11" s="166">
        <f>IFERROR(W11/V11-1,"-")</f>
        <v>2.3733515402027283E-2</v>
      </c>
      <c r="Y11" s="167">
        <f t="shared" si="3"/>
        <v>6.5474018449877436E-2</v>
      </c>
      <c r="Z11" s="166">
        <f t="shared" si="0"/>
        <v>0.12593831803420186</v>
      </c>
    </row>
    <row r="12" spans="1:26" x14ac:dyDescent="0.25">
      <c r="A12" s="163" t="s">
        <v>101</v>
      </c>
      <c r="B12" s="164" t="s">
        <v>101</v>
      </c>
      <c r="C12" s="165">
        <v>106605</v>
      </c>
      <c r="D12" s="165">
        <v>96640</v>
      </c>
      <c r="E12" s="165">
        <v>40869</v>
      </c>
      <c r="F12" s="165">
        <v>42935</v>
      </c>
      <c r="G12" s="165">
        <v>76271</v>
      </c>
      <c r="H12" s="166">
        <f>IFERROR(G12/F12-1,"-")</f>
        <v>0.77642948643298015</v>
      </c>
      <c r="I12" s="167">
        <f t="shared" si="1"/>
        <v>-0.21077193708609276</v>
      </c>
      <c r="J12" s="166">
        <f>G12/G$9</f>
        <v>0.11341699344072638</v>
      </c>
      <c r="K12" s="165">
        <v>406716</v>
      </c>
      <c r="L12" s="165">
        <v>453765</v>
      </c>
      <c r="M12" s="165">
        <v>184863</v>
      </c>
      <c r="N12" s="165">
        <v>301179</v>
      </c>
      <c r="O12" s="165">
        <v>452930</v>
      </c>
      <c r="P12" s="166">
        <f>IFERROR(O12/N12-1,"-")</f>
        <v>0.50385651058008696</v>
      </c>
      <c r="Q12" s="167">
        <f t="shared" si="2"/>
        <v>-1.8401595539541127E-3</v>
      </c>
      <c r="R12" s="166">
        <f>O12/O$9</f>
        <v>0.14589983861563785</v>
      </c>
      <c r="S12" s="165">
        <v>513321</v>
      </c>
      <c r="T12" s="165">
        <v>550405</v>
      </c>
      <c r="U12" s="165">
        <v>225732</v>
      </c>
      <c r="V12" s="165">
        <v>344114</v>
      </c>
      <c r="W12" s="165">
        <v>529201</v>
      </c>
      <c r="X12" s="166">
        <f>IFERROR(W12/V12-1,"-")</f>
        <v>0.53786535857303108</v>
      </c>
      <c r="Y12" s="167">
        <f t="shared" si="3"/>
        <v>-3.8524359335398439E-2</v>
      </c>
      <c r="Z12" s="166">
        <f t="shared" si="0"/>
        <v>0.18806517779929116</v>
      </c>
    </row>
    <row r="13" spans="1:26" x14ac:dyDescent="0.25">
      <c r="A13" s="1" t="s">
        <v>147</v>
      </c>
      <c r="B13" s="159" t="s">
        <v>108</v>
      </c>
      <c r="C13" s="160">
        <v>590915</v>
      </c>
      <c r="D13" s="160">
        <v>553817</v>
      </c>
      <c r="E13" s="160">
        <v>164638</v>
      </c>
      <c r="F13" s="160">
        <v>213007</v>
      </c>
      <c r="G13" s="160">
        <v>498811</v>
      </c>
      <c r="H13" s="161">
        <f>IFERROR(G13/F13-1,"-")</f>
        <v>1.3417587215443625</v>
      </c>
      <c r="I13" s="162">
        <f t="shared" si="1"/>
        <v>-9.9321617068453993E-2</v>
      </c>
      <c r="J13" s="161">
        <f>G13/G$9</f>
        <v>0.74174514448692386</v>
      </c>
      <c r="K13" s="160">
        <v>2112482</v>
      </c>
      <c r="L13" s="160">
        <v>2151552</v>
      </c>
      <c r="M13" s="160">
        <v>658754</v>
      </c>
      <c r="N13" s="160">
        <v>975758</v>
      </c>
      <c r="O13" s="160">
        <v>2415992</v>
      </c>
      <c r="P13" s="161">
        <f>IFERROR(O13/N13-1,"-")</f>
        <v>1.4760155694342245</v>
      </c>
      <c r="Q13" s="162">
        <f t="shared" si="2"/>
        <v>0.12290662740198699</v>
      </c>
      <c r="R13" s="161">
        <f>O13/O$9</f>
        <v>0.77825015542505938</v>
      </c>
      <c r="S13" s="160">
        <v>2703397</v>
      </c>
      <c r="T13" s="160">
        <v>2705369</v>
      </c>
      <c r="U13" s="160">
        <v>823392</v>
      </c>
      <c r="V13" s="160">
        <v>1188765</v>
      </c>
      <c r="W13" s="160">
        <v>2914803</v>
      </c>
      <c r="X13" s="161">
        <f>IFERROR(W13/V13-1,"-")</f>
        <v>1.4519589658174659</v>
      </c>
      <c r="Y13" s="162">
        <f t="shared" si="3"/>
        <v>7.7414208560828479E-2</v>
      </c>
      <c r="Z13" s="161">
        <f t="shared" si="0"/>
        <v>0.68599650416650704</v>
      </c>
    </row>
    <row r="14" spans="1:26" x14ac:dyDescent="0.25">
      <c r="A14" s="163" t="s">
        <v>111</v>
      </c>
      <c r="B14" s="164" t="s">
        <v>111</v>
      </c>
      <c r="C14" s="165">
        <v>205923</v>
      </c>
      <c r="D14" s="165">
        <v>196809</v>
      </c>
      <c r="E14" s="165">
        <v>55984</v>
      </c>
      <c r="F14" s="165">
        <v>51463</v>
      </c>
      <c r="G14" s="165">
        <v>185404</v>
      </c>
      <c r="H14" s="166">
        <f t="shared" ref="H14:H21" si="4">IFERROR(G14/F14-1,"-")</f>
        <v>2.6026659930435461</v>
      </c>
      <c r="I14" s="167">
        <f t="shared" si="1"/>
        <v>-5.7949585638868095E-2</v>
      </c>
      <c r="J14" s="166">
        <f t="shared" ref="J14:J21" si="5">G14/G$9</f>
        <v>0.27570064968185071</v>
      </c>
      <c r="K14" s="165">
        <v>890148</v>
      </c>
      <c r="L14" s="165">
        <v>957287</v>
      </c>
      <c r="M14" s="165">
        <v>260474</v>
      </c>
      <c r="N14" s="165">
        <v>284717</v>
      </c>
      <c r="O14" s="165">
        <v>1132692</v>
      </c>
      <c r="P14" s="166">
        <f t="shared" ref="P14:P21" si="6">IFERROR(O14/N14-1,"-")</f>
        <v>2.9783082850690334</v>
      </c>
      <c r="Q14" s="167">
        <f t="shared" si="2"/>
        <v>0.18323136112785399</v>
      </c>
      <c r="R14" s="166">
        <f t="shared" ref="R14:R21" si="7">O14/O$9</f>
        <v>0.36486781622154435</v>
      </c>
      <c r="S14" s="165">
        <v>1096071</v>
      </c>
      <c r="T14" s="165">
        <v>1154096</v>
      </c>
      <c r="U14" s="165">
        <v>316458</v>
      </c>
      <c r="V14" s="165">
        <v>336180</v>
      </c>
      <c r="W14" s="165">
        <v>1318096</v>
      </c>
      <c r="X14" s="166">
        <f t="shared" ref="X14:X21" si="8">IFERROR(W14/V14-1,"-")</f>
        <v>2.9208043310131475</v>
      </c>
      <c r="Y14" s="167">
        <f t="shared" si="3"/>
        <v>0.14210256339160687</v>
      </c>
      <c r="Z14" s="166">
        <f t="shared" si="0"/>
        <v>0.26365216290117521</v>
      </c>
    </row>
    <row r="15" spans="1:26" x14ac:dyDescent="0.25">
      <c r="A15" s="163" t="s">
        <v>114</v>
      </c>
      <c r="B15" s="164" t="s">
        <v>114</v>
      </c>
      <c r="C15" s="165">
        <v>97454</v>
      </c>
      <c r="D15" s="165">
        <v>82343</v>
      </c>
      <c r="E15" s="165">
        <v>24167</v>
      </c>
      <c r="F15" s="165">
        <v>38221</v>
      </c>
      <c r="G15" s="165">
        <v>64721</v>
      </c>
      <c r="H15" s="166">
        <f t="shared" si="4"/>
        <v>0.69333612412024803</v>
      </c>
      <c r="I15" s="167">
        <f t="shared" si="1"/>
        <v>-0.21400726230523537</v>
      </c>
      <c r="J15" s="166">
        <f t="shared" si="5"/>
        <v>9.6241838083639286E-2</v>
      </c>
      <c r="K15" s="165">
        <v>388871</v>
      </c>
      <c r="L15" s="165">
        <v>333618</v>
      </c>
      <c r="M15" s="165">
        <v>92917</v>
      </c>
      <c r="N15" s="165">
        <v>156330</v>
      </c>
      <c r="O15" s="165">
        <v>274306</v>
      </c>
      <c r="P15" s="166">
        <f t="shared" si="6"/>
        <v>0.75466001407279482</v>
      </c>
      <c r="Q15" s="167">
        <f t="shared" si="2"/>
        <v>-0.1777841723168414</v>
      </c>
      <c r="R15" s="166">
        <f t="shared" si="7"/>
        <v>8.8360676332548418E-2</v>
      </c>
      <c r="S15" s="165">
        <v>486325</v>
      </c>
      <c r="T15" s="165">
        <v>415961</v>
      </c>
      <c r="U15" s="165">
        <v>117084</v>
      </c>
      <c r="V15" s="165">
        <v>194551</v>
      </c>
      <c r="W15" s="165">
        <v>339027</v>
      </c>
      <c r="X15" s="166">
        <f t="shared" si="8"/>
        <v>0.74261247693406873</v>
      </c>
      <c r="Y15" s="167">
        <f t="shared" si="3"/>
        <v>-0.18495483951620462</v>
      </c>
      <c r="Z15" s="166">
        <f t="shared" si="0"/>
        <v>9.7546751357593109E-2</v>
      </c>
    </row>
    <row r="16" spans="1:26" x14ac:dyDescent="0.25">
      <c r="A16" s="163" t="s">
        <v>117</v>
      </c>
      <c r="B16" s="164" t="s">
        <v>117</v>
      </c>
      <c r="C16" s="165">
        <v>30063</v>
      </c>
      <c r="D16" s="165">
        <v>31220</v>
      </c>
      <c r="E16" s="165">
        <v>11046</v>
      </c>
      <c r="F16" s="165">
        <v>21498</v>
      </c>
      <c r="G16" s="165">
        <v>31998</v>
      </c>
      <c r="H16" s="166">
        <f t="shared" si="4"/>
        <v>0.48841752721183362</v>
      </c>
      <c r="I16" s="167">
        <f t="shared" si="1"/>
        <v>2.4919923126201171E-2</v>
      </c>
      <c r="J16" s="166">
        <f t="shared" si="5"/>
        <v>4.758187195810154E-2</v>
      </c>
      <c r="K16" s="165">
        <v>103080</v>
      </c>
      <c r="L16" s="165">
        <v>107850</v>
      </c>
      <c r="M16" s="165">
        <v>37740</v>
      </c>
      <c r="N16" s="165">
        <v>83736</v>
      </c>
      <c r="O16" s="165">
        <v>134432</v>
      </c>
      <c r="P16" s="166">
        <f t="shared" si="6"/>
        <v>0.60542657877137662</v>
      </c>
      <c r="Q16" s="167">
        <f t="shared" si="2"/>
        <v>0.24647195178488635</v>
      </c>
      <c r="R16" s="166">
        <f t="shared" si="7"/>
        <v>4.3303837468874722E-2</v>
      </c>
      <c r="S16" s="165">
        <v>133143</v>
      </c>
      <c r="T16" s="165">
        <v>139070</v>
      </c>
      <c r="U16" s="165">
        <v>48786</v>
      </c>
      <c r="V16" s="165">
        <v>105234</v>
      </c>
      <c r="W16" s="165">
        <v>166430</v>
      </c>
      <c r="X16" s="166">
        <f t="shared" si="8"/>
        <v>0.58152308189368451</v>
      </c>
      <c r="Y16" s="167">
        <f t="shared" si="3"/>
        <v>0.19673545696411887</v>
      </c>
      <c r="Z16" s="166">
        <f t="shared" si="0"/>
        <v>4.0645312867100006E-2</v>
      </c>
    </row>
    <row r="17" spans="1:26" x14ac:dyDescent="0.25">
      <c r="A17" s="163" t="s">
        <v>124</v>
      </c>
      <c r="B17" s="164" t="s">
        <v>124</v>
      </c>
      <c r="C17" s="165">
        <v>18051</v>
      </c>
      <c r="D17" s="165">
        <v>15420</v>
      </c>
      <c r="E17" s="165">
        <v>4317</v>
      </c>
      <c r="F17" s="165">
        <v>10076</v>
      </c>
      <c r="G17" s="165">
        <v>19335</v>
      </c>
      <c r="H17" s="166">
        <f t="shared" si="4"/>
        <v>0.9189162366018262</v>
      </c>
      <c r="I17" s="167">
        <f t="shared" si="1"/>
        <v>0.25389105058365757</v>
      </c>
      <c r="J17" s="166">
        <f t="shared" si="5"/>
        <v>2.8751656175695146E-2</v>
      </c>
      <c r="K17" s="165">
        <v>82293</v>
      </c>
      <c r="L17" s="165">
        <v>76338</v>
      </c>
      <c r="M17" s="165">
        <v>23237</v>
      </c>
      <c r="N17" s="165">
        <v>56946</v>
      </c>
      <c r="O17" s="165">
        <v>104116</v>
      </c>
      <c r="P17" s="166">
        <f t="shared" si="6"/>
        <v>0.82832859199943809</v>
      </c>
      <c r="Q17" s="167">
        <f t="shared" si="2"/>
        <v>0.36388168408918231</v>
      </c>
      <c r="R17" s="166">
        <f t="shared" si="7"/>
        <v>3.3538311874474536E-2</v>
      </c>
      <c r="S17" s="165">
        <v>100344</v>
      </c>
      <c r="T17" s="165">
        <v>91758</v>
      </c>
      <c r="U17" s="165">
        <v>27554</v>
      </c>
      <c r="V17" s="165">
        <v>67022</v>
      </c>
      <c r="W17" s="165">
        <v>123451</v>
      </c>
      <c r="X17" s="166">
        <f t="shared" si="8"/>
        <v>0.84194742025006719</v>
      </c>
      <c r="Y17" s="167">
        <f t="shared" si="3"/>
        <v>0.34539767649687225</v>
      </c>
      <c r="Z17" s="166">
        <f t="shared" si="0"/>
        <v>2.2956195440086778E-2</v>
      </c>
    </row>
    <row r="18" spans="1:26" x14ac:dyDescent="0.25">
      <c r="A18" s="163" t="s">
        <v>120</v>
      </c>
      <c r="B18" s="164" t="s">
        <v>120</v>
      </c>
      <c r="C18" s="165">
        <v>12625</v>
      </c>
      <c r="D18" s="165">
        <v>12290</v>
      </c>
      <c r="E18" s="165">
        <v>5016</v>
      </c>
      <c r="F18" s="165">
        <v>6294</v>
      </c>
      <c r="G18" s="165">
        <v>10411</v>
      </c>
      <c r="H18" s="166">
        <f t="shared" si="4"/>
        <v>0.65411503018748007</v>
      </c>
      <c r="I18" s="167">
        <f t="shared" si="1"/>
        <v>-0.15288852725793323</v>
      </c>
      <c r="J18" s="166">
        <f t="shared" si="5"/>
        <v>1.5481432244383872E-2</v>
      </c>
      <c r="K18" s="165">
        <v>107518</v>
      </c>
      <c r="L18" s="165">
        <v>106564</v>
      </c>
      <c r="M18" s="165">
        <v>43640</v>
      </c>
      <c r="N18" s="165">
        <v>77431</v>
      </c>
      <c r="O18" s="165">
        <v>120097</v>
      </c>
      <c r="P18" s="166">
        <f t="shared" si="6"/>
        <v>0.5510196174658728</v>
      </c>
      <c r="Q18" s="167">
        <f t="shared" si="2"/>
        <v>0.12699410682782175</v>
      </c>
      <c r="R18" s="166">
        <f t="shared" si="7"/>
        <v>3.8686183114879251E-2</v>
      </c>
      <c r="S18" s="165">
        <v>120143</v>
      </c>
      <c r="T18" s="165">
        <v>118854</v>
      </c>
      <c r="U18" s="165">
        <v>48656</v>
      </c>
      <c r="V18" s="165">
        <v>83725</v>
      </c>
      <c r="W18" s="165">
        <v>130508</v>
      </c>
      <c r="X18" s="166">
        <f t="shared" si="8"/>
        <v>0.55876978202448502</v>
      </c>
      <c r="Y18" s="167">
        <f t="shared" si="3"/>
        <v>9.8053073518771017E-2</v>
      </c>
      <c r="Z18" s="166">
        <f t="shared" si="0"/>
        <v>4.0537005347058952E-2</v>
      </c>
    </row>
    <row r="19" spans="1:26" x14ac:dyDescent="0.25">
      <c r="A19" s="163" t="s">
        <v>129</v>
      </c>
      <c r="B19" s="164" t="s">
        <v>129</v>
      </c>
      <c r="C19" s="165">
        <v>13528</v>
      </c>
      <c r="D19" s="165">
        <v>12396</v>
      </c>
      <c r="E19" s="165">
        <v>3325</v>
      </c>
      <c r="F19" s="165">
        <v>2149</v>
      </c>
      <c r="G19" s="165">
        <v>5595</v>
      </c>
      <c r="H19" s="166">
        <f t="shared" si="4"/>
        <v>1.6035365286179619</v>
      </c>
      <c r="I19" s="167">
        <f t="shared" si="1"/>
        <v>-0.54864472410454979</v>
      </c>
      <c r="J19" s="166">
        <f t="shared" si="5"/>
        <v>8.3199129197317999E-3</v>
      </c>
      <c r="K19" s="165">
        <v>27015</v>
      </c>
      <c r="L19" s="165">
        <v>32067</v>
      </c>
      <c r="M19" s="165">
        <v>14961</v>
      </c>
      <c r="N19" s="165">
        <v>12822</v>
      </c>
      <c r="O19" s="165">
        <v>35340</v>
      </c>
      <c r="P19" s="166">
        <f t="shared" si="6"/>
        <v>1.7562002807674308</v>
      </c>
      <c r="Q19" s="167">
        <f t="shared" si="2"/>
        <v>0.10206754607540458</v>
      </c>
      <c r="R19" s="166">
        <f t="shared" si="7"/>
        <v>1.1383878958507147E-2</v>
      </c>
      <c r="S19" s="165">
        <v>40543</v>
      </c>
      <c r="T19" s="165">
        <v>44463</v>
      </c>
      <c r="U19" s="165">
        <v>18286</v>
      </c>
      <c r="V19" s="165">
        <v>14971</v>
      </c>
      <c r="W19" s="165">
        <v>40935</v>
      </c>
      <c r="X19" s="166">
        <f t="shared" si="8"/>
        <v>1.7342862868211877</v>
      </c>
      <c r="Y19" s="167">
        <f t="shared" si="3"/>
        <v>-7.9346872680655878E-2</v>
      </c>
      <c r="Z19" s="166">
        <f t="shared" si="0"/>
        <v>1.5234702395928969E-2</v>
      </c>
    </row>
    <row r="20" spans="1:26" x14ac:dyDescent="0.25">
      <c r="A20" s="163" t="s">
        <v>132</v>
      </c>
      <c r="B20" s="164" t="s">
        <v>132</v>
      </c>
      <c r="C20" s="165">
        <v>14957</v>
      </c>
      <c r="D20" s="165">
        <v>10950</v>
      </c>
      <c r="E20" s="165">
        <v>3428</v>
      </c>
      <c r="F20" s="165">
        <v>1763</v>
      </c>
      <c r="G20" s="165">
        <v>3453</v>
      </c>
      <c r="H20" s="166">
        <f t="shared" si="4"/>
        <v>0.95859330686330124</v>
      </c>
      <c r="I20" s="167">
        <f t="shared" si="1"/>
        <v>-0.68465753424657527</v>
      </c>
      <c r="J20" s="166">
        <f t="shared" si="5"/>
        <v>5.1347022898720115E-3</v>
      </c>
      <c r="K20" s="165">
        <v>52602</v>
      </c>
      <c r="L20" s="165">
        <v>49151</v>
      </c>
      <c r="M20" s="165">
        <v>22112</v>
      </c>
      <c r="N20" s="165">
        <v>10721</v>
      </c>
      <c r="O20" s="165">
        <v>31821</v>
      </c>
      <c r="P20" s="166">
        <f t="shared" si="6"/>
        <v>1.9680999906725121</v>
      </c>
      <c r="Q20" s="167">
        <f t="shared" si="2"/>
        <v>-0.35258692600354014</v>
      </c>
      <c r="R20" s="166">
        <f t="shared" si="7"/>
        <v>1.0250322929786528E-2</v>
      </c>
      <c r="S20" s="165">
        <v>67559</v>
      </c>
      <c r="T20" s="165">
        <v>60101</v>
      </c>
      <c r="U20" s="165">
        <v>25540</v>
      </c>
      <c r="V20" s="165">
        <v>12484</v>
      </c>
      <c r="W20" s="165">
        <v>35274</v>
      </c>
      <c r="X20" s="166">
        <f t="shared" si="8"/>
        <v>1.8255366869593077</v>
      </c>
      <c r="Y20" s="167">
        <f t="shared" si="3"/>
        <v>-0.41308796858621322</v>
      </c>
      <c r="Z20" s="166">
        <f t="shared" si="0"/>
        <v>2.1278262014219944E-2</v>
      </c>
    </row>
    <row r="21" spans="1:26" x14ac:dyDescent="0.25">
      <c r="A21" s="169" t="s">
        <v>146</v>
      </c>
      <c r="B21" s="170" t="s">
        <v>146</v>
      </c>
      <c r="C21" s="171">
        <f>C13-SUM(C14:C20)</f>
        <v>198314</v>
      </c>
      <c r="D21" s="171">
        <f>D13-SUM(D14:D20)</f>
        <v>192389</v>
      </c>
      <c r="E21" s="171">
        <f>E13-SUM(E14:E20)</f>
        <v>57355</v>
      </c>
      <c r="F21" s="171">
        <f>F13-SUM(F14:F20)</f>
        <v>81543</v>
      </c>
      <c r="G21" s="171">
        <f>G13-SUM(G14:G20)</f>
        <v>177894</v>
      </c>
      <c r="H21" s="172">
        <f t="shared" si="4"/>
        <v>1.1815974393878075</v>
      </c>
      <c r="I21" s="173">
        <f t="shared" si="1"/>
        <v>-7.5342145340949851E-2</v>
      </c>
      <c r="J21" s="172">
        <f t="shared" si="5"/>
        <v>0.26453308113364948</v>
      </c>
      <c r="K21" s="171">
        <f>K13-SUM(K14:K20)</f>
        <v>460955</v>
      </c>
      <c r="L21" s="171">
        <f>L13-SUM(L14:L20)</f>
        <v>488677</v>
      </c>
      <c r="M21" s="171">
        <f>M13-SUM(M14:M20)</f>
        <v>163673</v>
      </c>
      <c r="N21" s="171">
        <f>N13-SUM(N14:N20)</f>
        <v>293055</v>
      </c>
      <c r="O21" s="171">
        <f>O13-SUM(O14:O20)</f>
        <v>583188</v>
      </c>
      <c r="P21" s="172">
        <f t="shared" si="6"/>
        <v>0.99002917541075908</v>
      </c>
      <c r="Q21" s="173">
        <f t="shared" si="2"/>
        <v>0.19340177663364555</v>
      </c>
      <c r="R21" s="172">
        <f t="shared" si="7"/>
        <v>0.18785912852444442</v>
      </c>
      <c r="S21" s="171">
        <f>S13-SUM(S14:S20)</f>
        <v>659269</v>
      </c>
      <c r="T21" s="171">
        <f>T13-SUM(T14:T20)</f>
        <v>681066</v>
      </c>
      <c r="U21" s="171">
        <f>U13-SUM(U14:U20)</f>
        <v>221028</v>
      </c>
      <c r="V21" s="171">
        <f>V13-SUM(V14:V20)</f>
        <v>374598</v>
      </c>
      <c r="W21" s="171">
        <f>W13-SUM(W14:W20)</f>
        <v>761082</v>
      </c>
      <c r="X21" s="172">
        <f t="shared" si="8"/>
        <v>1.0317300145756252</v>
      </c>
      <c r="Y21" s="173">
        <f t="shared" si="3"/>
        <v>0.11748641100862467</v>
      </c>
      <c r="Z21" s="172">
        <f t="shared" si="0"/>
        <v>0.18414611184334401</v>
      </c>
    </row>
    <row r="22" spans="1:26" x14ac:dyDescent="0.25">
      <c r="A22" s="1"/>
      <c r="B22" s="155" t="s">
        <v>47</v>
      </c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x14ac:dyDescent="0.25">
      <c r="A23" s="1" t="s">
        <v>0</v>
      </c>
      <c r="B23" s="156" t="s">
        <v>69</v>
      </c>
      <c r="C23" s="178">
        <f>C24+C27</f>
        <v>244207</v>
      </c>
      <c r="D23" s="178">
        <f>D24+D27</f>
        <v>214232</v>
      </c>
      <c r="E23" s="178">
        <f>E24+E27</f>
        <v>42852</v>
      </c>
      <c r="F23" s="178">
        <f>F24+F27</f>
        <v>64946</v>
      </c>
      <c r="G23" s="178">
        <f>G24+G27</f>
        <v>165265</v>
      </c>
      <c r="H23" s="179">
        <f>IFERROR(G23/F23-1,"-")</f>
        <v>1.5446524805222799</v>
      </c>
      <c r="I23" s="179">
        <f>IFERROR(G23/D23-1,"-")</f>
        <v>-0.22856996153702525</v>
      </c>
      <c r="J23" s="179">
        <f>G23/G$9</f>
        <v>0.24575342425012975</v>
      </c>
      <c r="K23" s="178">
        <f>K24+K27</f>
        <v>1092698</v>
      </c>
      <c r="L23" s="178">
        <f>L24+L27</f>
        <v>1157120</v>
      </c>
      <c r="M23" s="178">
        <f>M24+M27</f>
        <v>398770</v>
      </c>
      <c r="N23" s="178">
        <f>N24+N27</f>
        <v>687822</v>
      </c>
      <c r="O23" s="178">
        <f>O24+O27</f>
        <v>1325364</v>
      </c>
      <c r="P23" s="179">
        <f>IFERROR(O23/N23-1,"-")</f>
        <v>0.92689969207149514</v>
      </c>
      <c r="Q23" s="179">
        <f>IFERROR(O23/L23-1,"-")</f>
        <v>0.14539892146017697</v>
      </c>
      <c r="R23" s="179">
        <f>O23/O$9</f>
        <v>0.42693218313420672</v>
      </c>
      <c r="S23" s="178">
        <f>S24+S27</f>
        <v>1336905</v>
      </c>
      <c r="T23" s="178">
        <f>T24+T27</f>
        <v>1371352</v>
      </c>
      <c r="U23" s="178">
        <f>U24+U27</f>
        <v>441622</v>
      </c>
      <c r="V23" s="178">
        <f>V24+V27</f>
        <v>752768</v>
      </c>
      <c r="W23" s="178">
        <f>W24+W27</f>
        <v>1490629</v>
      </c>
      <c r="X23" s="179">
        <f>IFERROR(W23/V23-1,"-")</f>
        <v>0.98019708595476951</v>
      </c>
      <c r="Y23" s="179">
        <f>IFERROR(W23/T23-1,"-")</f>
        <v>8.6977668753172033E-2</v>
      </c>
      <c r="Z23" s="179">
        <f t="shared" ref="Z23:Z35" si="9">U23/U$9</f>
        <v>0.36793064319670477</v>
      </c>
    </row>
    <row r="24" spans="1:26" x14ac:dyDescent="0.25">
      <c r="A24" s="1" t="s">
        <v>97</v>
      </c>
      <c r="B24" s="159" t="s">
        <v>98</v>
      </c>
      <c r="C24" s="160">
        <v>19386</v>
      </c>
      <c r="D24" s="160">
        <v>19551</v>
      </c>
      <c r="E24" s="160">
        <v>2953</v>
      </c>
      <c r="F24" s="160">
        <v>8952</v>
      </c>
      <c r="G24" s="160">
        <v>12689</v>
      </c>
      <c r="H24" s="161">
        <f>IFERROR(G24/F24-1,"-")</f>
        <v>0.41744861483467388</v>
      </c>
      <c r="I24" s="162">
        <f t="shared" ref="I24:I35" si="10">IFERROR(G24/D24-1,"-")</f>
        <v>-0.35097948954017699</v>
      </c>
      <c r="J24" s="161">
        <f>G24/G$9</f>
        <v>1.8868878469790313E-2</v>
      </c>
      <c r="K24" s="160">
        <v>141711</v>
      </c>
      <c r="L24" s="160">
        <v>163364</v>
      </c>
      <c r="M24" s="160">
        <v>90143</v>
      </c>
      <c r="N24" s="160">
        <v>198275</v>
      </c>
      <c r="O24" s="160">
        <v>161372</v>
      </c>
      <c r="P24" s="161">
        <f>IFERROR(O24/N24-1,"-")</f>
        <v>-0.18612028747951082</v>
      </c>
      <c r="Q24" s="162">
        <f t="shared" ref="Q24:Q35" si="11">IFERROR(O24/L24-1,"-")</f>
        <v>-1.219362895129894E-2</v>
      </c>
      <c r="R24" s="161">
        <f>O24/O$9</f>
        <v>5.1981870834527877E-2</v>
      </c>
      <c r="S24" s="160">
        <v>161097</v>
      </c>
      <c r="T24" s="160">
        <v>182915</v>
      </c>
      <c r="U24" s="160">
        <v>93096</v>
      </c>
      <c r="V24" s="160">
        <v>207227</v>
      </c>
      <c r="W24" s="160">
        <v>174061</v>
      </c>
      <c r="X24" s="161">
        <f>IFERROR(W24/V24-1,"-")</f>
        <v>-0.16004671205972198</v>
      </c>
      <c r="Y24" s="162">
        <f t="shared" ref="Y24:Y35" si="12">IFERROR(W24/T24-1,"-")</f>
        <v>-4.8404996856463378E-2</v>
      </c>
      <c r="Z24" s="161">
        <f t="shared" si="9"/>
        <v>7.7561514505709472E-2</v>
      </c>
    </row>
    <row r="25" spans="1:26" x14ac:dyDescent="0.25">
      <c r="A25" s="163" t="s">
        <v>104</v>
      </c>
      <c r="B25" s="164" t="s">
        <v>104</v>
      </c>
      <c r="C25" s="165">
        <v>9274</v>
      </c>
      <c r="D25" s="165">
        <v>9760</v>
      </c>
      <c r="E25" s="165">
        <v>1786</v>
      </c>
      <c r="F25" s="165">
        <v>4418</v>
      </c>
      <c r="G25" s="165">
        <v>6088</v>
      </c>
      <c r="H25" s="166">
        <f>IFERROR(G25/F25-1,"-")</f>
        <v>0.37799909461294701</v>
      </c>
      <c r="I25" s="167">
        <f t="shared" si="10"/>
        <v>-0.3762295081967213</v>
      </c>
      <c r="J25" s="166">
        <f>G25/G$9</f>
        <v>9.0530169535884171E-3</v>
      </c>
      <c r="K25" s="165">
        <v>61418</v>
      </c>
      <c r="L25" s="165">
        <v>74469</v>
      </c>
      <c r="M25" s="165">
        <v>45044</v>
      </c>
      <c r="N25" s="165">
        <v>92809</v>
      </c>
      <c r="O25" s="165">
        <v>62381</v>
      </c>
      <c r="P25" s="166">
        <f>IFERROR(O25/N25-1,"-")</f>
        <v>-0.32785613464211449</v>
      </c>
      <c r="Q25" s="167">
        <f t="shared" si="11"/>
        <v>-0.16232257717976606</v>
      </c>
      <c r="R25" s="166">
        <f>O25/O$9</f>
        <v>2.009444689616962E-2</v>
      </c>
      <c r="S25" s="165">
        <v>70692</v>
      </c>
      <c r="T25" s="165">
        <v>84229</v>
      </c>
      <c r="U25" s="165">
        <v>46830</v>
      </c>
      <c r="V25" s="165">
        <v>97227</v>
      </c>
      <c r="W25" s="165">
        <v>68469</v>
      </c>
      <c r="X25" s="166">
        <f>IFERROR(W25/V25-1,"-")</f>
        <v>-0.29578203585423801</v>
      </c>
      <c r="Y25" s="167">
        <f t="shared" si="12"/>
        <v>-0.18710895297344143</v>
      </c>
      <c r="Z25" s="166">
        <f t="shared" si="9"/>
        <v>3.9015701257866874E-2</v>
      </c>
    </row>
    <row r="26" spans="1:26" x14ac:dyDescent="0.25">
      <c r="A26" s="163" t="s">
        <v>101</v>
      </c>
      <c r="B26" s="164" t="s">
        <v>101</v>
      </c>
      <c r="C26" s="165">
        <v>10112</v>
      </c>
      <c r="D26" s="165">
        <v>9791</v>
      </c>
      <c r="E26" s="165">
        <v>1167</v>
      </c>
      <c r="F26" s="165">
        <v>4534</v>
      </c>
      <c r="G26" s="165">
        <v>6601</v>
      </c>
      <c r="H26" s="166">
        <f>IFERROR(G26/F26-1,"-")</f>
        <v>0.45588883987648865</v>
      </c>
      <c r="I26" s="167">
        <f t="shared" si="10"/>
        <v>-0.32580941681135733</v>
      </c>
      <c r="J26" s="166">
        <f>G26/G$9</f>
        <v>9.8158615162018958E-3</v>
      </c>
      <c r="K26" s="165">
        <v>80293</v>
      </c>
      <c r="L26" s="165">
        <v>88895</v>
      </c>
      <c r="M26" s="165">
        <v>45099</v>
      </c>
      <c r="N26" s="165">
        <v>105466</v>
      </c>
      <c r="O26" s="165">
        <v>98991</v>
      </c>
      <c r="P26" s="166">
        <f>IFERROR(O26/N26-1,"-")</f>
        <v>-6.1394193389338714E-2</v>
      </c>
      <c r="Q26" s="167">
        <f t="shared" si="11"/>
        <v>0.11357219191180601</v>
      </c>
      <c r="R26" s="166">
        <f>O26/O$9</f>
        <v>3.1887423938358257E-2</v>
      </c>
      <c r="S26" s="165">
        <v>90405</v>
      </c>
      <c r="T26" s="165">
        <v>98686</v>
      </c>
      <c r="U26" s="165">
        <v>46266</v>
      </c>
      <c r="V26" s="165">
        <v>110000</v>
      </c>
      <c r="W26" s="165">
        <v>105592</v>
      </c>
      <c r="X26" s="166">
        <f>IFERROR(W26/V26-1,"-")</f>
        <v>-4.007272727272726E-2</v>
      </c>
      <c r="Y26" s="167">
        <f t="shared" si="12"/>
        <v>6.9979531037837273E-2</v>
      </c>
      <c r="Z26" s="166">
        <f t="shared" si="9"/>
        <v>3.8545813247842599E-2</v>
      </c>
    </row>
    <row r="27" spans="1:26" x14ac:dyDescent="0.25">
      <c r="A27" s="1" t="s">
        <v>147</v>
      </c>
      <c r="B27" s="159" t="s">
        <v>108</v>
      </c>
      <c r="C27" s="160">
        <v>224821</v>
      </c>
      <c r="D27" s="160">
        <v>194681</v>
      </c>
      <c r="E27" s="160">
        <v>39899</v>
      </c>
      <c r="F27" s="160">
        <v>55994</v>
      </c>
      <c r="G27" s="160">
        <v>152576</v>
      </c>
      <c r="H27" s="161">
        <f>IFERROR(G27/F27-1,"-")</f>
        <v>1.7248633782190947</v>
      </c>
      <c r="I27" s="162">
        <f t="shared" si="10"/>
        <v>-0.21627688372260256</v>
      </c>
      <c r="J27" s="161">
        <f>G27/G$9</f>
        <v>0.22688454578033942</v>
      </c>
      <c r="K27" s="160">
        <v>950987</v>
      </c>
      <c r="L27" s="160">
        <v>993756</v>
      </c>
      <c r="M27" s="160">
        <v>308627</v>
      </c>
      <c r="N27" s="160">
        <v>489547</v>
      </c>
      <c r="O27" s="160">
        <v>1163992</v>
      </c>
      <c r="P27" s="161">
        <f>IFERROR(O27/N27-1,"-")</f>
        <v>1.3776920295701944</v>
      </c>
      <c r="Q27" s="162">
        <f t="shared" si="11"/>
        <v>0.17130563236850893</v>
      </c>
      <c r="R27" s="161">
        <f>O27/O$9</f>
        <v>0.37495031229967885</v>
      </c>
      <c r="S27" s="160">
        <v>1175808</v>
      </c>
      <c r="T27" s="160">
        <v>1188437</v>
      </c>
      <c r="U27" s="160">
        <v>348526</v>
      </c>
      <c r="V27" s="160">
        <v>545541</v>
      </c>
      <c r="W27" s="160">
        <v>1316568</v>
      </c>
      <c r="X27" s="161">
        <f>IFERROR(W27/V27-1,"-")</f>
        <v>1.4133254879101664</v>
      </c>
      <c r="Y27" s="162">
        <f t="shared" si="12"/>
        <v>0.10781471798673392</v>
      </c>
      <c r="Z27" s="161">
        <f t="shared" si="9"/>
        <v>0.29036912869099529</v>
      </c>
    </row>
    <row r="28" spans="1:26" x14ac:dyDescent="0.25">
      <c r="A28" s="163" t="s">
        <v>111</v>
      </c>
      <c r="B28" s="164" t="s">
        <v>111</v>
      </c>
      <c r="C28" s="165">
        <v>89046</v>
      </c>
      <c r="D28" s="165">
        <v>79694</v>
      </c>
      <c r="E28" s="165">
        <v>14793</v>
      </c>
      <c r="F28" s="165">
        <v>16270</v>
      </c>
      <c r="G28" s="165">
        <v>66823</v>
      </c>
      <c r="H28" s="166">
        <f t="shared" ref="H28:H35" si="13">IFERROR(G28/F28-1,"-")</f>
        <v>3.1071296865396434</v>
      </c>
      <c r="I28" s="167">
        <f t="shared" si="10"/>
        <v>-0.16150525761035961</v>
      </c>
      <c r="J28" s="166">
        <f t="shared" ref="J28:J35" si="14">G28/G$9</f>
        <v>9.9367567655985353E-2</v>
      </c>
      <c r="K28" s="165">
        <v>437462</v>
      </c>
      <c r="L28" s="165">
        <v>470087</v>
      </c>
      <c r="M28" s="165">
        <v>128801</v>
      </c>
      <c r="N28" s="165">
        <v>159037</v>
      </c>
      <c r="O28" s="165">
        <v>590382</v>
      </c>
      <c r="P28" s="166">
        <f t="shared" ref="P28:P35" si="15">IFERROR(O28/N28-1,"-")</f>
        <v>2.7122304872451064</v>
      </c>
      <c r="Q28" s="167">
        <f t="shared" si="11"/>
        <v>0.25589943989091379</v>
      </c>
      <c r="R28" s="166">
        <f t="shared" ref="R28:R35" si="16">O28/O$9</f>
        <v>0.19017649200003867</v>
      </c>
      <c r="S28" s="165">
        <v>526508</v>
      </c>
      <c r="T28" s="165">
        <v>549781</v>
      </c>
      <c r="U28" s="165">
        <v>143594</v>
      </c>
      <c r="V28" s="165">
        <v>175307</v>
      </c>
      <c r="W28" s="165">
        <v>657205</v>
      </c>
      <c r="X28" s="166">
        <f t="shared" ref="X28:X35" si="17">IFERROR(W28/V28-1,"-")</f>
        <v>2.7488805352895205</v>
      </c>
      <c r="Y28" s="167">
        <f t="shared" si="12"/>
        <v>0.19539416604065973</v>
      </c>
      <c r="Z28" s="166">
        <f t="shared" si="9"/>
        <v>0.11963315409827324</v>
      </c>
    </row>
    <row r="29" spans="1:26" x14ac:dyDescent="0.25">
      <c r="A29" s="163" t="s">
        <v>114</v>
      </c>
      <c r="B29" s="164" t="s">
        <v>114</v>
      </c>
      <c r="C29" s="165">
        <v>40671</v>
      </c>
      <c r="D29" s="165">
        <v>32075</v>
      </c>
      <c r="E29" s="165">
        <v>7836</v>
      </c>
      <c r="F29" s="165">
        <v>14336</v>
      </c>
      <c r="G29" s="165">
        <v>27397</v>
      </c>
      <c r="H29" s="166">
        <f t="shared" si="13"/>
        <v>0.91106305803571419</v>
      </c>
      <c r="I29" s="167">
        <f t="shared" si="10"/>
        <v>-0.14584567420109118</v>
      </c>
      <c r="J29" s="166">
        <f t="shared" si="14"/>
        <v>4.0740063317585722E-2</v>
      </c>
      <c r="K29" s="165">
        <v>149008</v>
      </c>
      <c r="L29" s="165">
        <v>140260</v>
      </c>
      <c r="M29" s="165">
        <v>41673</v>
      </c>
      <c r="N29" s="165">
        <v>81095</v>
      </c>
      <c r="O29" s="165">
        <v>128496</v>
      </c>
      <c r="P29" s="166">
        <f t="shared" si="15"/>
        <v>0.58451199210802152</v>
      </c>
      <c r="Q29" s="167">
        <f t="shared" si="11"/>
        <v>-8.3872807642948799E-2</v>
      </c>
      <c r="R29" s="166">
        <f t="shared" si="16"/>
        <v>4.1391706583257901E-2</v>
      </c>
      <c r="S29" s="165">
        <v>189679</v>
      </c>
      <c r="T29" s="165">
        <v>172335</v>
      </c>
      <c r="U29" s="165">
        <v>49509</v>
      </c>
      <c r="V29" s="165">
        <v>95431</v>
      </c>
      <c r="W29" s="165">
        <v>155893</v>
      </c>
      <c r="X29" s="166">
        <f t="shared" si="17"/>
        <v>0.63356770860621814</v>
      </c>
      <c r="Y29" s="167">
        <f t="shared" si="12"/>
        <v>-9.5407201090898508E-2</v>
      </c>
      <c r="Z29" s="166">
        <f t="shared" si="9"/>
        <v>4.1247669305482196E-2</v>
      </c>
    </row>
    <row r="30" spans="1:26" x14ac:dyDescent="0.25">
      <c r="A30" s="163" t="s">
        <v>117</v>
      </c>
      <c r="B30" s="164" t="s">
        <v>117</v>
      </c>
      <c r="C30" s="165">
        <v>8575</v>
      </c>
      <c r="D30" s="165">
        <v>8825</v>
      </c>
      <c r="E30" s="165">
        <v>3230</v>
      </c>
      <c r="F30" s="165">
        <v>4987</v>
      </c>
      <c r="G30" s="165">
        <v>4132</v>
      </c>
      <c r="H30" s="166">
        <f t="shared" si="13"/>
        <v>-0.1714457589733307</v>
      </c>
      <c r="I30" s="167">
        <f t="shared" si="10"/>
        <v>-0.53178470254957499</v>
      </c>
      <c r="J30" s="166">
        <f t="shared" si="14"/>
        <v>6.1443932411674347E-3</v>
      </c>
      <c r="K30" s="165">
        <v>33157</v>
      </c>
      <c r="L30" s="165">
        <v>34464</v>
      </c>
      <c r="M30" s="165">
        <v>13936</v>
      </c>
      <c r="N30" s="165">
        <v>30800</v>
      </c>
      <c r="O30" s="165">
        <v>48228</v>
      </c>
      <c r="P30" s="166">
        <f t="shared" si="15"/>
        <v>0.56584415584415582</v>
      </c>
      <c r="Q30" s="167">
        <f t="shared" si="11"/>
        <v>0.39937325905292487</v>
      </c>
      <c r="R30" s="166">
        <f t="shared" si="16"/>
        <v>1.5535419196685983E-2</v>
      </c>
      <c r="S30" s="165">
        <v>41732</v>
      </c>
      <c r="T30" s="165">
        <v>43289</v>
      </c>
      <c r="U30" s="165">
        <v>17166</v>
      </c>
      <c r="V30" s="165">
        <v>35787</v>
      </c>
      <c r="W30" s="165">
        <v>52360</v>
      </c>
      <c r="X30" s="166">
        <f t="shared" si="17"/>
        <v>0.46310112610724574</v>
      </c>
      <c r="Y30" s="167">
        <f t="shared" si="12"/>
        <v>0.20954515003811602</v>
      </c>
      <c r="Z30" s="166">
        <f t="shared" si="9"/>
        <v>1.4301591454036788E-2</v>
      </c>
    </row>
    <row r="31" spans="1:26" x14ac:dyDescent="0.25">
      <c r="A31" s="163" t="s">
        <v>124</v>
      </c>
      <c r="B31" s="164" t="s">
        <v>124</v>
      </c>
      <c r="C31" s="165">
        <v>10126</v>
      </c>
      <c r="D31" s="165">
        <v>8147</v>
      </c>
      <c r="E31" s="165">
        <v>1736</v>
      </c>
      <c r="F31" s="165">
        <v>3938</v>
      </c>
      <c r="G31" s="165">
        <v>7950</v>
      </c>
      <c r="H31" s="166">
        <f t="shared" si="13"/>
        <v>1.0187912646013206</v>
      </c>
      <c r="I31" s="167">
        <f t="shared" si="10"/>
        <v>-2.4180680004909805E-2</v>
      </c>
      <c r="J31" s="166">
        <f t="shared" si="14"/>
        <v>1.1821860180852156E-2</v>
      </c>
      <c r="K31" s="165">
        <v>43458</v>
      </c>
      <c r="L31" s="165">
        <v>39988</v>
      </c>
      <c r="M31" s="165">
        <v>12314</v>
      </c>
      <c r="N31" s="165">
        <v>32115</v>
      </c>
      <c r="O31" s="165">
        <v>56445</v>
      </c>
      <c r="P31" s="166">
        <f t="shared" si="15"/>
        <v>0.75758991125642217</v>
      </c>
      <c r="Q31" s="167">
        <f t="shared" si="11"/>
        <v>0.41154846453936189</v>
      </c>
      <c r="R31" s="166">
        <f t="shared" si="16"/>
        <v>1.8182316010552799E-2</v>
      </c>
      <c r="S31" s="165">
        <v>53584</v>
      </c>
      <c r="T31" s="165">
        <v>48135</v>
      </c>
      <c r="U31" s="165">
        <v>14050</v>
      </c>
      <c r="V31" s="165">
        <v>36053</v>
      </c>
      <c r="W31" s="165">
        <v>64395</v>
      </c>
      <c r="X31" s="166">
        <f t="shared" si="17"/>
        <v>0.78612043380578589</v>
      </c>
      <c r="Y31" s="167">
        <f t="shared" si="12"/>
        <v>0.33779993767528826</v>
      </c>
      <c r="Z31" s="166">
        <f t="shared" si="9"/>
        <v>1.1705543512129608E-2</v>
      </c>
    </row>
    <row r="32" spans="1:26" x14ac:dyDescent="0.25">
      <c r="A32" s="163" t="s">
        <v>120</v>
      </c>
      <c r="B32" s="164" t="s">
        <v>120</v>
      </c>
      <c r="C32" s="165">
        <v>7405</v>
      </c>
      <c r="D32" s="165">
        <v>6953</v>
      </c>
      <c r="E32" s="165">
        <v>1403</v>
      </c>
      <c r="F32" s="165">
        <v>2232</v>
      </c>
      <c r="G32" s="165">
        <v>4497</v>
      </c>
      <c r="H32" s="166">
        <f t="shared" si="13"/>
        <v>1.014784946236559</v>
      </c>
      <c r="I32" s="167">
        <f t="shared" si="10"/>
        <v>-0.35322882209118367</v>
      </c>
      <c r="J32" s="166">
        <f t="shared" si="14"/>
        <v>6.6871578909801438E-3</v>
      </c>
      <c r="K32" s="165">
        <v>59212</v>
      </c>
      <c r="L32" s="165">
        <v>58115</v>
      </c>
      <c r="M32" s="165">
        <v>25064</v>
      </c>
      <c r="N32" s="165">
        <v>46414</v>
      </c>
      <c r="O32" s="165">
        <v>73182</v>
      </c>
      <c r="P32" s="166">
        <f t="shared" si="15"/>
        <v>0.57672254061274608</v>
      </c>
      <c r="Q32" s="167">
        <f t="shared" si="11"/>
        <v>0.25926180848317992</v>
      </c>
      <c r="R32" s="166">
        <f t="shared" si="16"/>
        <v>2.3573713354314373E-2</v>
      </c>
      <c r="S32" s="165">
        <v>66617</v>
      </c>
      <c r="T32" s="165">
        <v>65068</v>
      </c>
      <c r="U32" s="165">
        <v>26467</v>
      </c>
      <c r="V32" s="165">
        <v>48646</v>
      </c>
      <c r="W32" s="165">
        <v>77679</v>
      </c>
      <c r="X32" s="166">
        <f t="shared" si="17"/>
        <v>0.59682193808329576</v>
      </c>
      <c r="Y32" s="167">
        <f t="shared" si="12"/>
        <v>0.19381262679043454</v>
      </c>
      <c r="Z32" s="166">
        <f t="shared" si="9"/>
        <v>2.2050577945589636E-2</v>
      </c>
    </row>
    <row r="33" spans="1:26" x14ac:dyDescent="0.25">
      <c r="A33" s="163" t="s">
        <v>129</v>
      </c>
      <c r="B33" s="164" t="s">
        <v>129</v>
      </c>
      <c r="C33" s="165">
        <v>6961</v>
      </c>
      <c r="D33" s="165">
        <v>6670</v>
      </c>
      <c r="E33" s="165">
        <v>1376</v>
      </c>
      <c r="F33" s="165">
        <v>590</v>
      </c>
      <c r="G33" s="165">
        <v>1708</v>
      </c>
      <c r="H33" s="166">
        <f t="shared" si="13"/>
        <v>1.8949152542372882</v>
      </c>
      <c r="I33" s="167">
        <f t="shared" si="10"/>
        <v>-0.74392803598200907</v>
      </c>
      <c r="J33" s="166">
        <f t="shared" si="14"/>
        <v>2.5398411558359094E-3</v>
      </c>
      <c r="K33" s="165">
        <v>15652</v>
      </c>
      <c r="L33" s="165">
        <v>19478</v>
      </c>
      <c r="M33" s="165">
        <v>8223</v>
      </c>
      <c r="N33" s="165">
        <v>5697</v>
      </c>
      <c r="O33" s="165">
        <v>18357</v>
      </c>
      <c r="P33" s="166">
        <f t="shared" si="15"/>
        <v>2.2222222222222223</v>
      </c>
      <c r="Q33" s="167">
        <f t="shared" si="11"/>
        <v>-5.7552110072902729E-2</v>
      </c>
      <c r="R33" s="166">
        <f t="shared" si="16"/>
        <v>5.9132389938119888E-3</v>
      </c>
      <c r="S33" s="165">
        <v>22613</v>
      </c>
      <c r="T33" s="165">
        <v>26148</v>
      </c>
      <c r="U33" s="165">
        <v>9599</v>
      </c>
      <c r="V33" s="165">
        <v>6287</v>
      </c>
      <c r="W33" s="165">
        <v>20065</v>
      </c>
      <c r="X33" s="166">
        <f t="shared" si="17"/>
        <v>2.1915062828057899</v>
      </c>
      <c r="Y33" s="167">
        <f t="shared" si="12"/>
        <v>-0.23263729539544131</v>
      </c>
      <c r="Z33" s="166">
        <f t="shared" si="9"/>
        <v>7.9972606528777301E-3</v>
      </c>
    </row>
    <row r="34" spans="1:26" x14ac:dyDescent="0.25">
      <c r="A34" s="163" t="s">
        <v>132</v>
      </c>
      <c r="B34" s="164" t="s">
        <v>132</v>
      </c>
      <c r="C34" s="165">
        <v>4558</v>
      </c>
      <c r="D34" s="165">
        <v>3066</v>
      </c>
      <c r="E34" s="165">
        <v>669</v>
      </c>
      <c r="F34" s="165">
        <v>195</v>
      </c>
      <c r="G34" s="165">
        <v>794</v>
      </c>
      <c r="H34" s="166">
        <f t="shared" si="13"/>
        <v>3.0717948717948715</v>
      </c>
      <c r="I34" s="167">
        <f t="shared" si="10"/>
        <v>-0.74103065883887798</v>
      </c>
      <c r="J34" s="166">
        <f t="shared" si="14"/>
        <v>1.1806989916473725E-3</v>
      </c>
      <c r="K34" s="165">
        <v>25997</v>
      </c>
      <c r="L34" s="165">
        <v>26209</v>
      </c>
      <c r="M34" s="165">
        <v>10880</v>
      </c>
      <c r="N34" s="165">
        <v>4211</v>
      </c>
      <c r="O34" s="165">
        <v>16482</v>
      </c>
      <c r="P34" s="166">
        <f t="shared" si="15"/>
        <v>2.9140346710995013</v>
      </c>
      <c r="Q34" s="167">
        <f t="shared" si="11"/>
        <v>-0.37113205387462322</v>
      </c>
      <c r="R34" s="166">
        <f t="shared" si="16"/>
        <v>5.3092556025499376E-3</v>
      </c>
      <c r="S34" s="165">
        <v>30555</v>
      </c>
      <c r="T34" s="165">
        <v>29275</v>
      </c>
      <c r="U34" s="165">
        <v>11549</v>
      </c>
      <c r="V34" s="165">
        <v>4406</v>
      </c>
      <c r="W34" s="165">
        <v>17276</v>
      </c>
      <c r="X34" s="166">
        <f t="shared" si="17"/>
        <v>2.9210167952791646</v>
      </c>
      <c r="Y34" s="167">
        <f t="shared" si="12"/>
        <v>-0.40987190435525189</v>
      </c>
      <c r="Z34" s="166">
        <f t="shared" si="9"/>
        <v>9.6218734534935842E-3</v>
      </c>
    </row>
    <row r="35" spans="1:26" x14ac:dyDescent="0.25">
      <c r="A35" s="169" t="s">
        <v>146</v>
      </c>
      <c r="B35" s="170" t="s">
        <v>146</v>
      </c>
      <c r="C35" s="171">
        <f>C27-SUM(C28:C34)</f>
        <v>57479</v>
      </c>
      <c r="D35" s="171">
        <f>D27-SUM(D28:D34)</f>
        <v>49251</v>
      </c>
      <c r="E35" s="171">
        <f>E27-SUM(E28:E34)</f>
        <v>8856</v>
      </c>
      <c r="F35" s="171">
        <f>F27-SUM(F28:F34)</f>
        <v>13446</v>
      </c>
      <c r="G35" s="171">
        <f>G27-SUM(G28:G34)</f>
        <v>39275</v>
      </c>
      <c r="H35" s="172">
        <f t="shared" si="13"/>
        <v>1.9209430313847986</v>
      </c>
      <c r="I35" s="173">
        <f t="shared" si="10"/>
        <v>-0.20255426285760691</v>
      </c>
      <c r="J35" s="172">
        <f t="shared" si="14"/>
        <v>5.8402963346285336E-2</v>
      </c>
      <c r="K35" s="171">
        <f>K27-SUM(K28:K34)</f>
        <v>187041</v>
      </c>
      <c r="L35" s="171">
        <f>L27-SUM(L28:L34)</f>
        <v>205155</v>
      </c>
      <c r="M35" s="171">
        <f>M27-SUM(M28:M34)</f>
        <v>67736</v>
      </c>
      <c r="N35" s="171">
        <f>N27-SUM(N28:N34)</f>
        <v>130178</v>
      </c>
      <c r="O35" s="171">
        <f>O27-SUM(O28:O34)</f>
        <v>232420</v>
      </c>
      <c r="P35" s="172">
        <f t="shared" si="15"/>
        <v>0.78540152713976252</v>
      </c>
      <c r="Q35" s="173">
        <f t="shared" si="11"/>
        <v>0.13289951500085295</v>
      </c>
      <c r="R35" s="172">
        <f t="shared" si="16"/>
        <v>7.4868170558467201E-2</v>
      </c>
      <c r="S35" s="171">
        <f>S27-SUM(S28:S34)</f>
        <v>244520</v>
      </c>
      <c r="T35" s="171">
        <f>T27-SUM(T28:T34)</f>
        <v>254406</v>
      </c>
      <c r="U35" s="171">
        <f>U27-SUM(U28:U34)</f>
        <v>76592</v>
      </c>
      <c r="V35" s="171">
        <f>V27-SUM(V28:V34)</f>
        <v>143624</v>
      </c>
      <c r="W35" s="171">
        <f>W27-SUM(W28:W34)</f>
        <v>271695</v>
      </c>
      <c r="X35" s="172">
        <f t="shared" si="17"/>
        <v>0.89171029911435418</v>
      </c>
      <c r="Y35" s="173">
        <f t="shared" si="12"/>
        <v>6.7958302870215315E-2</v>
      </c>
      <c r="Z35" s="172">
        <f t="shared" si="9"/>
        <v>6.3811458269112525E-2</v>
      </c>
    </row>
    <row r="36" spans="1:26" x14ac:dyDescent="0.25">
      <c r="A36" s="1"/>
      <c r="B36" s="155" t="s">
        <v>48</v>
      </c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x14ac:dyDescent="0.25">
      <c r="A37" s="1" t="s">
        <v>0</v>
      </c>
      <c r="B37" s="156" t="s">
        <v>69</v>
      </c>
      <c r="C37" s="178">
        <f>C38+C41</f>
        <v>198399</v>
      </c>
      <c r="D37" s="178">
        <f>D38+D41</f>
        <v>177700</v>
      </c>
      <c r="E37" s="178">
        <f>E38+E41</f>
        <v>54285</v>
      </c>
      <c r="F37" s="178">
        <f>F38+F41</f>
        <v>50672</v>
      </c>
      <c r="G37" s="178">
        <f>G38+G41</f>
        <v>179190</v>
      </c>
      <c r="H37" s="179">
        <f>IFERROR(G37/F37-1,"-")</f>
        <v>2.536272497631828</v>
      </c>
      <c r="I37" s="179">
        <f>IFERROR(G37/D37-1,"-")</f>
        <v>8.3849184018007783E-3</v>
      </c>
      <c r="J37" s="179">
        <f>G37/G$9</f>
        <v>0.26646026739709405</v>
      </c>
      <c r="K37" s="178">
        <f>K38+K41</f>
        <v>510204</v>
      </c>
      <c r="L37" s="178">
        <f>L38+L41</f>
        <v>552295</v>
      </c>
      <c r="M37" s="178">
        <f>M38+M41</f>
        <v>151994</v>
      </c>
      <c r="N37" s="178">
        <f>N38+N41</f>
        <v>206077</v>
      </c>
      <c r="O37" s="178">
        <f>O38+O41</f>
        <v>573367</v>
      </c>
      <c r="P37" s="179">
        <f>IFERROR(O37/N37-1,"-")</f>
        <v>1.7822949674150923</v>
      </c>
      <c r="Q37" s="179">
        <f>IFERROR(O37/L37-1,"-")</f>
        <v>3.8153523026643432E-2</v>
      </c>
      <c r="R37" s="179">
        <f>O37/O$9</f>
        <v>0.18469554405213262</v>
      </c>
      <c r="S37" s="178">
        <f>S38+S41</f>
        <v>708603</v>
      </c>
      <c r="T37" s="178">
        <f>T38+T41</f>
        <v>729995</v>
      </c>
      <c r="U37" s="178">
        <f>U38+U41</f>
        <v>206279</v>
      </c>
      <c r="V37" s="178">
        <f>V38+V41</f>
        <v>256749</v>
      </c>
      <c r="W37" s="178">
        <f>W38+W41</f>
        <v>752557</v>
      </c>
      <c r="X37" s="179">
        <f>IFERROR(W37/V37-1,"-")</f>
        <v>1.9311000237586127</v>
      </c>
      <c r="Y37" s="179">
        <f>IFERROR(W37/T37-1,"-")</f>
        <v>3.0907061007267256E-2</v>
      </c>
      <c r="Z37" s="179">
        <f t="shared" ref="Z37:Z49" si="18">U37/U$9</f>
        <v>0.17185820712730132</v>
      </c>
    </row>
    <row r="38" spans="1:26" x14ac:dyDescent="0.25">
      <c r="A38" s="1" t="s">
        <v>97</v>
      </c>
      <c r="B38" s="159" t="s">
        <v>98</v>
      </c>
      <c r="C38" s="160">
        <v>20999</v>
      </c>
      <c r="D38" s="160">
        <v>16606</v>
      </c>
      <c r="E38" s="160">
        <v>5529</v>
      </c>
      <c r="F38" s="160">
        <v>6062</v>
      </c>
      <c r="G38" s="160">
        <v>22234</v>
      </c>
      <c r="H38" s="161">
        <f>IFERROR(G38/F38-1,"-")</f>
        <v>2.6677664137248431</v>
      </c>
      <c r="I38" s="162">
        <f t="shared" ref="I38:I49" si="19">IFERROR(G38/D38-1,"-")</f>
        <v>0.33891364567023974</v>
      </c>
      <c r="J38" s="161">
        <f>G38/G$9</f>
        <v>3.3062545819002115E-2</v>
      </c>
      <c r="K38" s="160">
        <v>57120</v>
      </c>
      <c r="L38" s="160">
        <v>64346</v>
      </c>
      <c r="M38" s="160">
        <v>19247</v>
      </c>
      <c r="N38" s="160">
        <v>33772</v>
      </c>
      <c r="O38" s="160">
        <v>60854</v>
      </c>
      <c r="P38" s="161">
        <f>IFERROR(O38/N38-1,"-")</f>
        <v>0.80190690512850882</v>
      </c>
      <c r="Q38" s="162">
        <f t="shared" ref="Q38:Q49" si="20">IFERROR(O38/L38-1,"-")</f>
        <v>-5.4269107636838343E-2</v>
      </c>
      <c r="R38" s="161">
        <f>O38/O$9</f>
        <v>1.9602562822325802E-2</v>
      </c>
      <c r="S38" s="160">
        <v>78119</v>
      </c>
      <c r="T38" s="160">
        <v>80952</v>
      </c>
      <c r="U38" s="160">
        <v>24776</v>
      </c>
      <c r="V38" s="160">
        <v>39834</v>
      </c>
      <c r="W38" s="160">
        <v>83088</v>
      </c>
      <c r="X38" s="161">
        <f>IFERROR(W38/V38-1,"-")</f>
        <v>1.0858563036601896</v>
      </c>
      <c r="Y38" s="162">
        <f t="shared" ref="Y38:Y49" si="21">IFERROR(W38/T38-1,"-")</f>
        <v>2.6386006522383543E-2</v>
      </c>
      <c r="Z38" s="161">
        <f t="shared" si="18"/>
        <v>2.064174705028635E-2</v>
      </c>
    </row>
    <row r="39" spans="1:26" x14ac:dyDescent="0.25">
      <c r="A39" s="163" t="s">
        <v>104</v>
      </c>
      <c r="B39" s="164" t="s">
        <v>104</v>
      </c>
      <c r="C39" s="165">
        <v>6976</v>
      </c>
      <c r="D39" s="165">
        <v>9694</v>
      </c>
      <c r="E39" s="165">
        <v>2180</v>
      </c>
      <c r="F39" s="165">
        <v>4351</v>
      </c>
      <c r="G39" s="165">
        <v>9363</v>
      </c>
      <c r="H39" s="166">
        <f>IFERROR(G39/F39-1,"-")</f>
        <v>1.1519190990576877</v>
      </c>
      <c r="I39" s="167">
        <f t="shared" si="19"/>
        <v>-3.4144831854755475E-2</v>
      </c>
      <c r="J39" s="166">
        <f>G39/G$9</f>
        <v>1.3923028537524369E-2</v>
      </c>
      <c r="K39" s="165">
        <v>4556</v>
      </c>
      <c r="L39" s="165">
        <v>8485</v>
      </c>
      <c r="M39" s="165">
        <v>1767</v>
      </c>
      <c r="N39" s="165">
        <v>4726</v>
      </c>
      <c r="O39" s="165">
        <v>9315</v>
      </c>
      <c r="P39" s="166">
        <f>IFERROR(O39/N39-1,"-")</f>
        <v>0.97101142615319502</v>
      </c>
      <c r="Q39" s="167">
        <f t="shared" si="20"/>
        <v>9.7819681791396551E-2</v>
      </c>
      <c r="R39" s="166">
        <f>O39/O$9</f>
        <v>3.0005894877898715E-3</v>
      </c>
      <c r="S39" s="165">
        <v>11532</v>
      </c>
      <c r="T39" s="165">
        <v>18179</v>
      </c>
      <c r="U39" s="165">
        <v>3947</v>
      </c>
      <c r="V39" s="165">
        <v>9077</v>
      </c>
      <c r="W39" s="165">
        <v>18678</v>
      </c>
      <c r="X39" s="166">
        <f>IFERROR(W39/V39-1,"-")</f>
        <v>1.0577283243362343</v>
      </c>
      <c r="Y39" s="167">
        <f t="shared" si="21"/>
        <v>2.7449254634468234E-2</v>
      </c>
      <c r="Z39" s="166">
        <f t="shared" si="18"/>
        <v>3.2883829354003963E-3</v>
      </c>
    </row>
    <row r="40" spans="1:26" x14ac:dyDescent="0.25">
      <c r="A40" s="163" t="s">
        <v>101</v>
      </c>
      <c r="B40" s="164" t="s">
        <v>101</v>
      </c>
      <c r="C40" s="165">
        <v>14023</v>
      </c>
      <c r="D40" s="165">
        <v>6912</v>
      </c>
      <c r="E40" s="165">
        <v>3349</v>
      </c>
      <c r="F40" s="165">
        <v>1711</v>
      </c>
      <c r="G40" s="165">
        <v>12871</v>
      </c>
      <c r="H40" s="166">
        <f>IFERROR(G40/F40-1,"-")</f>
        <v>6.5225014611338397</v>
      </c>
      <c r="I40" s="167">
        <f t="shared" si="19"/>
        <v>0.86212384259259256</v>
      </c>
      <c r="J40" s="166">
        <f>G40/G$9</f>
        <v>1.9139517281477749E-2</v>
      </c>
      <c r="K40" s="165">
        <v>52564</v>
      </c>
      <c r="L40" s="165">
        <v>55861</v>
      </c>
      <c r="M40" s="165">
        <v>17480</v>
      </c>
      <c r="N40" s="165">
        <v>29046</v>
      </c>
      <c r="O40" s="165">
        <v>51539</v>
      </c>
      <c r="P40" s="166">
        <f>IFERROR(O40/N40-1,"-")</f>
        <v>0.77439234317978389</v>
      </c>
      <c r="Q40" s="167">
        <f t="shared" si="20"/>
        <v>-7.7370616351300603E-2</v>
      </c>
      <c r="R40" s="166">
        <f>O40/O$9</f>
        <v>1.6601973334535933E-2</v>
      </c>
      <c r="S40" s="165">
        <v>66587</v>
      </c>
      <c r="T40" s="165">
        <v>62773</v>
      </c>
      <c r="U40" s="165">
        <v>20829</v>
      </c>
      <c r="V40" s="165">
        <v>30757</v>
      </c>
      <c r="W40" s="165">
        <v>64410</v>
      </c>
      <c r="X40" s="166">
        <f>IFERROR(W40/V40-1,"-")</f>
        <v>1.0941574275774619</v>
      </c>
      <c r="Y40" s="167">
        <f t="shared" si="21"/>
        <v>2.6078090898953299E-2</v>
      </c>
      <c r="Z40" s="166">
        <f t="shared" si="18"/>
        <v>1.7353364114885951E-2</v>
      </c>
    </row>
    <row r="41" spans="1:26" x14ac:dyDescent="0.25">
      <c r="A41" s="1" t="s">
        <v>147</v>
      </c>
      <c r="B41" s="159" t="s">
        <v>108</v>
      </c>
      <c r="C41" s="160">
        <v>177400</v>
      </c>
      <c r="D41" s="160">
        <v>161094</v>
      </c>
      <c r="E41" s="160">
        <v>48756</v>
      </c>
      <c r="F41" s="160">
        <v>44610</v>
      </c>
      <c r="G41" s="160">
        <v>156956</v>
      </c>
      <c r="H41" s="161">
        <f>IFERROR(G41/F41-1,"-")</f>
        <v>2.5184039453037435</v>
      </c>
      <c r="I41" s="162">
        <f t="shared" si="19"/>
        <v>-2.5686866053360125E-2</v>
      </c>
      <c r="J41" s="161">
        <f>G41/G$9</f>
        <v>0.23339772157809194</v>
      </c>
      <c r="K41" s="160">
        <v>453084</v>
      </c>
      <c r="L41" s="160">
        <v>487949</v>
      </c>
      <c r="M41" s="160">
        <v>132747</v>
      </c>
      <c r="N41" s="160">
        <v>172305</v>
      </c>
      <c r="O41" s="160">
        <v>512513</v>
      </c>
      <c r="P41" s="161">
        <f>IFERROR(O41/N41-1,"-")</f>
        <v>1.9744522793882942</v>
      </c>
      <c r="Q41" s="162">
        <f t="shared" si="20"/>
        <v>5.0341326655039875E-2</v>
      </c>
      <c r="R41" s="161">
        <f>O41/O$9</f>
        <v>0.16509298122980681</v>
      </c>
      <c r="S41" s="160">
        <v>630484</v>
      </c>
      <c r="T41" s="160">
        <v>649043</v>
      </c>
      <c r="U41" s="160">
        <v>181503</v>
      </c>
      <c r="V41" s="160">
        <v>216915</v>
      </c>
      <c r="W41" s="160">
        <v>669469</v>
      </c>
      <c r="X41" s="161">
        <f>IFERROR(W41/V41-1,"-")</f>
        <v>2.0863195260816449</v>
      </c>
      <c r="Y41" s="162">
        <f t="shared" si="21"/>
        <v>3.1470950306836443E-2</v>
      </c>
      <c r="Z41" s="161">
        <f t="shared" si="18"/>
        <v>0.15121646007701497</v>
      </c>
    </row>
    <row r="42" spans="1:26" x14ac:dyDescent="0.25">
      <c r="A42" s="163" t="s">
        <v>111</v>
      </c>
      <c r="B42" s="164" t="s">
        <v>111</v>
      </c>
      <c r="C42" s="165">
        <v>94052</v>
      </c>
      <c r="D42" s="165">
        <v>87652</v>
      </c>
      <c r="E42" s="165">
        <v>24960</v>
      </c>
      <c r="F42" s="165">
        <v>17021</v>
      </c>
      <c r="G42" s="165">
        <v>75160</v>
      </c>
      <c r="H42" s="166">
        <f t="shared" ref="H42:H49" si="22">IFERROR(G42/F42-1,"-")</f>
        <v>3.4157217554785264</v>
      </c>
      <c r="I42" s="167">
        <f t="shared" si="19"/>
        <v>-0.14251813991694429</v>
      </c>
      <c r="J42" s="166">
        <f t="shared" ref="J42:J49" si="23">G42/G$9</f>
        <v>0.11176490706828277</v>
      </c>
      <c r="K42" s="165">
        <v>223498</v>
      </c>
      <c r="L42" s="165">
        <v>262145</v>
      </c>
      <c r="M42" s="165">
        <v>63301</v>
      </c>
      <c r="N42" s="165">
        <v>63769</v>
      </c>
      <c r="O42" s="165">
        <v>269103</v>
      </c>
      <c r="P42" s="166">
        <f t="shared" ref="P42:P49" si="24">IFERROR(O42/N42-1,"-")</f>
        <v>3.2199658141103047</v>
      </c>
      <c r="Q42" s="167">
        <f t="shared" si="20"/>
        <v>2.6542562322378727E-2</v>
      </c>
      <c r="R42" s="166">
        <f t="shared" ref="R42:R49" si="25">O42/O$9</f>
        <v>8.6684662687355654E-2</v>
      </c>
      <c r="S42" s="165">
        <v>317550</v>
      </c>
      <c r="T42" s="165">
        <v>349797</v>
      </c>
      <c r="U42" s="165">
        <v>88261</v>
      </c>
      <c r="V42" s="165">
        <v>80790</v>
      </c>
      <c r="W42" s="165">
        <v>344263</v>
      </c>
      <c r="X42" s="166">
        <f t="shared" ref="X42:X49" si="26">IFERROR(W42/V42-1,"-")</f>
        <v>3.2612080703057309</v>
      </c>
      <c r="Y42" s="167">
        <f t="shared" si="21"/>
        <v>-1.5820604522051362E-2</v>
      </c>
      <c r="Z42" s="166">
        <f t="shared" si="18"/>
        <v>7.3533307894951702E-2</v>
      </c>
    </row>
    <row r="43" spans="1:26" x14ac:dyDescent="0.25">
      <c r="A43" s="163" t="s">
        <v>114</v>
      </c>
      <c r="B43" s="164" t="s">
        <v>114</v>
      </c>
      <c r="C43" s="165">
        <v>14279</v>
      </c>
      <c r="D43" s="165">
        <v>11396</v>
      </c>
      <c r="E43" s="165">
        <v>3221</v>
      </c>
      <c r="F43" s="165">
        <v>2578</v>
      </c>
      <c r="G43" s="165">
        <v>7845</v>
      </c>
      <c r="H43" s="166">
        <f t="shared" si="22"/>
        <v>2.0430566330488751</v>
      </c>
      <c r="I43" s="167">
        <f t="shared" si="19"/>
        <v>-0.3116005616005616</v>
      </c>
      <c r="J43" s="166">
        <f t="shared" si="23"/>
        <v>1.1665722404878636E-2</v>
      </c>
      <c r="K43" s="165">
        <v>37477</v>
      </c>
      <c r="L43" s="165">
        <v>26865</v>
      </c>
      <c r="M43" s="165">
        <v>7570</v>
      </c>
      <c r="N43" s="165">
        <v>10918</v>
      </c>
      <c r="O43" s="165">
        <v>19949</v>
      </c>
      <c r="P43" s="166">
        <f t="shared" si="24"/>
        <v>0.82716614764608898</v>
      </c>
      <c r="Q43" s="167">
        <f t="shared" si="20"/>
        <v>-0.25743532477200815</v>
      </c>
      <c r="R43" s="166">
        <f t="shared" si="25"/>
        <v>6.4260611585528881E-3</v>
      </c>
      <c r="S43" s="165">
        <v>51756</v>
      </c>
      <c r="T43" s="165">
        <v>38261</v>
      </c>
      <c r="U43" s="165">
        <v>10791</v>
      </c>
      <c r="V43" s="165">
        <v>13496</v>
      </c>
      <c r="W43" s="165">
        <v>27794</v>
      </c>
      <c r="X43" s="166">
        <f t="shared" si="26"/>
        <v>1.0594250148192055</v>
      </c>
      <c r="Y43" s="167">
        <f t="shared" si="21"/>
        <v>-0.27356838556232199</v>
      </c>
      <c r="Z43" s="166">
        <f t="shared" si="18"/>
        <v>8.9903572981772685E-3</v>
      </c>
    </row>
    <row r="44" spans="1:26" x14ac:dyDescent="0.25">
      <c r="A44" s="163" t="s">
        <v>117</v>
      </c>
      <c r="B44" s="164" t="s">
        <v>117</v>
      </c>
      <c r="C44" s="165">
        <v>6328</v>
      </c>
      <c r="D44" s="165">
        <v>6703</v>
      </c>
      <c r="E44" s="165">
        <v>1995</v>
      </c>
      <c r="F44" s="165">
        <v>1781</v>
      </c>
      <c r="G44" s="165">
        <v>5675</v>
      </c>
      <c r="H44" s="166">
        <f t="shared" si="22"/>
        <v>2.1864121280179676</v>
      </c>
      <c r="I44" s="167">
        <f t="shared" si="19"/>
        <v>-0.15336416529911978</v>
      </c>
      <c r="J44" s="166">
        <f t="shared" si="23"/>
        <v>8.4388750347592426E-3</v>
      </c>
      <c r="K44" s="165">
        <v>8503</v>
      </c>
      <c r="L44" s="165">
        <v>9914</v>
      </c>
      <c r="M44" s="165">
        <v>3970</v>
      </c>
      <c r="N44" s="165">
        <v>8252</v>
      </c>
      <c r="O44" s="165">
        <v>12032</v>
      </c>
      <c r="P44" s="166">
        <f t="shared" si="24"/>
        <v>0.45807077072224911</v>
      </c>
      <c r="Q44" s="167">
        <f t="shared" si="20"/>
        <v>0.21363728061327425</v>
      </c>
      <c r="R44" s="166">
        <f t="shared" si="25"/>
        <v>3.875801687288002E-3</v>
      </c>
      <c r="S44" s="165">
        <v>14831</v>
      </c>
      <c r="T44" s="165">
        <v>16617</v>
      </c>
      <c r="U44" s="165">
        <v>5965</v>
      </c>
      <c r="V44" s="165">
        <v>10033</v>
      </c>
      <c r="W44" s="165">
        <v>17707</v>
      </c>
      <c r="X44" s="166">
        <f t="shared" si="26"/>
        <v>0.76487590949865436</v>
      </c>
      <c r="Y44" s="167">
        <f t="shared" si="21"/>
        <v>6.5595474514051899E-2</v>
      </c>
      <c r="Z44" s="166">
        <f t="shared" si="18"/>
        <v>4.9696489003454173E-3</v>
      </c>
    </row>
    <row r="45" spans="1:26" x14ac:dyDescent="0.25">
      <c r="A45" s="163" t="s">
        <v>124</v>
      </c>
      <c r="B45" s="164" t="s">
        <v>124</v>
      </c>
      <c r="C45" s="165">
        <v>3194</v>
      </c>
      <c r="D45" s="165">
        <v>2994</v>
      </c>
      <c r="E45" s="165">
        <v>885</v>
      </c>
      <c r="F45" s="165">
        <v>1430</v>
      </c>
      <c r="G45" s="165">
        <v>3236</v>
      </c>
      <c r="H45" s="166">
        <f t="shared" si="22"/>
        <v>1.2629370629370631</v>
      </c>
      <c r="I45" s="167">
        <f t="shared" si="19"/>
        <v>8.0828323313293149E-2</v>
      </c>
      <c r="J45" s="166">
        <f t="shared" si="23"/>
        <v>4.812017552860072E-3</v>
      </c>
      <c r="K45" s="165">
        <v>25363</v>
      </c>
      <c r="L45" s="165">
        <v>24453</v>
      </c>
      <c r="M45" s="165">
        <v>6712</v>
      </c>
      <c r="N45" s="165">
        <v>13570</v>
      </c>
      <c r="O45" s="165">
        <v>27358</v>
      </c>
      <c r="P45" s="166">
        <f t="shared" si="24"/>
        <v>1.0160648489314665</v>
      </c>
      <c r="Q45" s="167">
        <f t="shared" si="20"/>
        <v>0.11879932932564508</v>
      </c>
      <c r="R45" s="166">
        <f t="shared" si="25"/>
        <v>8.8126813963451765E-3</v>
      </c>
      <c r="S45" s="165">
        <v>28557</v>
      </c>
      <c r="T45" s="165">
        <v>27447</v>
      </c>
      <c r="U45" s="165">
        <v>7597</v>
      </c>
      <c r="V45" s="165">
        <v>15000</v>
      </c>
      <c r="W45" s="165">
        <v>30594</v>
      </c>
      <c r="X45" s="166">
        <f t="shared" si="26"/>
        <v>1.0396000000000001</v>
      </c>
      <c r="Y45" s="167">
        <f t="shared" si="21"/>
        <v>0.11465733959995639</v>
      </c>
      <c r="Z45" s="166">
        <f t="shared" si="18"/>
        <v>6.3293248442454547E-3</v>
      </c>
    </row>
    <row r="46" spans="1:26" x14ac:dyDescent="0.25">
      <c r="A46" s="163" t="s">
        <v>120</v>
      </c>
      <c r="B46" s="164" t="s">
        <v>120</v>
      </c>
      <c r="C46" s="165">
        <v>2705</v>
      </c>
      <c r="D46" s="165">
        <v>2495</v>
      </c>
      <c r="E46" s="165">
        <v>1080</v>
      </c>
      <c r="F46" s="165">
        <v>722</v>
      </c>
      <c r="G46" s="165">
        <v>1778</v>
      </c>
      <c r="H46" s="166">
        <f t="shared" si="22"/>
        <v>1.4626038781163433</v>
      </c>
      <c r="I46" s="167">
        <f t="shared" si="19"/>
        <v>-0.28737474949899799</v>
      </c>
      <c r="J46" s="166">
        <f t="shared" si="23"/>
        <v>2.6439330064849222E-3</v>
      </c>
      <c r="K46" s="165">
        <v>30125</v>
      </c>
      <c r="L46" s="165">
        <v>31182</v>
      </c>
      <c r="M46" s="165">
        <v>11022</v>
      </c>
      <c r="N46" s="165">
        <v>16968</v>
      </c>
      <c r="O46" s="165">
        <v>29000</v>
      </c>
      <c r="P46" s="166">
        <f t="shared" si="24"/>
        <v>0.70909948137670908</v>
      </c>
      <c r="Q46" s="167">
        <f t="shared" si="20"/>
        <v>-6.9976268359951299E-2</v>
      </c>
      <c r="R46" s="166">
        <f t="shared" si="25"/>
        <v>9.3416097848530635E-3</v>
      </c>
      <c r="S46" s="165">
        <v>32830</v>
      </c>
      <c r="T46" s="165">
        <v>33677</v>
      </c>
      <c r="U46" s="165">
        <v>12102</v>
      </c>
      <c r="V46" s="165">
        <v>17690</v>
      </c>
      <c r="W46" s="165">
        <v>30778</v>
      </c>
      <c r="X46" s="166">
        <f t="shared" si="26"/>
        <v>0.73985302430751831</v>
      </c>
      <c r="Y46" s="167">
        <f t="shared" si="21"/>
        <v>-8.608248953291564E-2</v>
      </c>
      <c r="Z46" s="166">
        <f t="shared" si="18"/>
        <v>1.0082596981052849E-2</v>
      </c>
    </row>
    <row r="47" spans="1:26" x14ac:dyDescent="0.25">
      <c r="A47" s="163" t="s">
        <v>129</v>
      </c>
      <c r="B47" s="164" t="s">
        <v>129</v>
      </c>
      <c r="C47" s="165">
        <v>3967</v>
      </c>
      <c r="D47" s="165">
        <v>3512</v>
      </c>
      <c r="E47" s="165">
        <v>1099</v>
      </c>
      <c r="F47" s="165">
        <v>749</v>
      </c>
      <c r="G47" s="165">
        <v>2218</v>
      </c>
      <c r="H47" s="166">
        <f t="shared" si="22"/>
        <v>1.9612817089452603</v>
      </c>
      <c r="I47" s="167">
        <f t="shared" si="19"/>
        <v>-0.3684510250569476</v>
      </c>
      <c r="J47" s="166">
        <f t="shared" si="23"/>
        <v>3.298224639135859E-3</v>
      </c>
      <c r="K47" s="165">
        <v>4672</v>
      </c>
      <c r="L47" s="165">
        <v>4530</v>
      </c>
      <c r="M47" s="165">
        <v>2296</v>
      </c>
      <c r="N47" s="165">
        <v>2639</v>
      </c>
      <c r="O47" s="165">
        <v>6605</v>
      </c>
      <c r="P47" s="166">
        <f t="shared" si="24"/>
        <v>1.5028419856006061</v>
      </c>
      <c r="Q47" s="167">
        <f t="shared" si="20"/>
        <v>0.45805739514348787</v>
      </c>
      <c r="R47" s="166">
        <f t="shared" si="25"/>
        <v>2.12763215961912E-3</v>
      </c>
      <c r="S47" s="165">
        <v>8639</v>
      </c>
      <c r="T47" s="165">
        <v>8042</v>
      </c>
      <c r="U47" s="165">
        <v>3395</v>
      </c>
      <c r="V47" s="165">
        <v>3388</v>
      </c>
      <c r="W47" s="165">
        <v>8823</v>
      </c>
      <c r="X47" s="166">
        <f t="shared" si="26"/>
        <v>1.6041912632821722</v>
      </c>
      <c r="Y47" s="167">
        <f t="shared" si="21"/>
        <v>9.7115145486197374E-2</v>
      </c>
      <c r="Z47" s="166">
        <f t="shared" si="18"/>
        <v>2.8284925426106779E-3</v>
      </c>
    </row>
    <row r="48" spans="1:26" x14ac:dyDescent="0.25">
      <c r="A48" s="163" t="s">
        <v>132</v>
      </c>
      <c r="B48" s="164" t="s">
        <v>132</v>
      </c>
      <c r="C48" s="165">
        <v>5683</v>
      </c>
      <c r="D48" s="165">
        <v>4005</v>
      </c>
      <c r="E48" s="165">
        <v>1080</v>
      </c>
      <c r="F48" s="165">
        <v>761</v>
      </c>
      <c r="G48" s="165">
        <v>1311</v>
      </c>
      <c r="H48" s="166">
        <f t="shared" si="22"/>
        <v>0.72273324572930364</v>
      </c>
      <c r="I48" s="167">
        <f t="shared" si="19"/>
        <v>-0.6726591760299625</v>
      </c>
      <c r="J48" s="166">
        <f t="shared" si="23"/>
        <v>1.9494916600122233E-3</v>
      </c>
      <c r="K48" s="165">
        <v>7972</v>
      </c>
      <c r="L48" s="165">
        <v>7898</v>
      </c>
      <c r="M48" s="165">
        <v>4136</v>
      </c>
      <c r="N48" s="165">
        <v>3019</v>
      </c>
      <c r="O48" s="165">
        <v>6804</v>
      </c>
      <c r="P48" s="166">
        <f t="shared" si="24"/>
        <v>1.2537263994700232</v>
      </c>
      <c r="Q48" s="167">
        <f t="shared" si="20"/>
        <v>-0.13851608002025828</v>
      </c>
      <c r="R48" s="166">
        <f t="shared" si="25"/>
        <v>2.1917349302117326E-3</v>
      </c>
      <c r="S48" s="165">
        <v>13655</v>
      </c>
      <c r="T48" s="165">
        <v>11903</v>
      </c>
      <c r="U48" s="165">
        <v>5216</v>
      </c>
      <c r="V48" s="165">
        <v>3780</v>
      </c>
      <c r="W48" s="165">
        <v>8115</v>
      </c>
      <c r="X48" s="166">
        <f t="shared" si="26"/>
        <v>1.1468253968253967</v>
      </c>
      <c r="Y48" s="167">
        <f t="shared" si="21"/>
        <v>-0.31823909938670925</v>
      </c>
      <c r="Z48" s="166">
        <f t="shared" si="18"/>
        <v>4.3456309579550205E-3</v>
      </c>
    </row>
    <row r="49" spans="1:26" x14ac:dyDescent="0.25">
      <c r="A49" s="169" t="s">
        <v>146</v>
      </c>
      <c r="B49" s="170" t="s">
        <v>146</v>
      </c>
      <c r="C49" s="171">
        <f>C41-SUM(C42:C48)</f>
        <v>47192</v>
      </c>
      <c r="D49" s="171">
        <f>D41-SUM(D42:D48)</f>
        <v>42337</v>
      </c>
      <c r="E49" s="171">
        <f>E41-SUM(E42:E48)</f>
        <v>14436</v>
      </c>
      <c r="F49" s="171">
        <f>F41-SUM(F42:F48)</f>
        <v>19568</v>
      </c>
      <c r="G49" s="171">
        <f>G41-SUM(G42:G48)</f>
        <v>59733</v>
      </c>
      <c r="H49" s="172">
        <f t="shared" si="22"/>
        <v>2.0525858544562552</v>
      </c>
      <c r="I49" s="173">
        <f t="shared" si="19"/>
        <v>0.41089354465361261</v>
      </c>
      <c r="J49" s="172">
        <f t="shared" si="23"/>
        <v>8.8824550211678219E-2</v>
      </c>
      <c r="K49" s="171">
        <f>K41-SUM(K42:K48)</f>
        <v>115474</v>
      </c>
      <c r="L49" s="171">
        <f>L41-SUM(L42:L48)</f>
        <v>120962</v>
      </c>
      <c r="M49" s="171">
        <f>M41-SUM(M42:M48)</f>
        <v>33740</v>
      </c>
      <c r="N49" s="171">
        <f>N41-SUM(N42:N48)</f>
        <v>53170</v>
      </c>
      <c r="O49" s="171">
        <f>O41-SUM(O42:O48)</f>
        <v>141662</v>
      </c>
      <c r="P49" s="172">
        <f t="shared" si="24"/>
        <v>1.6643219860823772</v>
      </c>
      <c r="Q49" s="173">
        <f t="shared" si="20"/>
        <v>0.1711281228815662</v>
      </c>
      <c r="R49" s="172">
        <f t="shared" si="25"/>
        <v>4.5632797425581191E-2</v>
      </c>
      <c r="S49" s="171">
        <f>S41-SUM(S42:S48)</f>
        <v>162666</v>
      </c>
      <c r="T49" s="171">
        <f>T41-SUM(T42:T48)</f>
        <v>163299</v>
      </c>
      <c r="U49" s="171">
        <f>U41-SUM(U42:U48)</f>
        <v>48176</v>
      </c>
      <c r="V49" s="171">
        <f>V41-SUM(V42:V48)</f>
        <v>72738</v>
      </c>
      <c r="W49" s="171">
        <f>W41-SUM(W42:W48)</f>
        <v>201395</v>
      </c>
      <c r="X49" s="172">
        <f t="shared" si="26"/>
        <v>1.7687728560037392</v>
      </c>
      <c r="Y49" s="173">
        <f t="shared" si="21"/>
        <v>0.23328985480621434</v>
      </c>
      <c r="Z49" s="172">
        <f t="shared" si="18"/>
        <v>4.0137100657676589E-2</v>
      </c>
    </row>
    <row r="50" spans="1:26" x14ac:dyDescent="0.25">
      <c r="A50" s="1"/>
      <c r="B50" s="155" t="s">
        <v>49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x14ac:dyDescent="0.25">
      <c r="A51" s="1" t="s">
        <v>0</v>
      </c>
      <c r="B51" s="156" t="s">
        <v>69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>IFERROR(G51/D51-1,"-")</f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>IFERROR(O51/L51-1,"-")</f>
        <v>-</v>
      </c>
      <c r="R51" s="179">
        <f>O51/O$9</f>
        <v>0</v>
      </c>
      <c r="S51" s="178">
        <f>S52+S55</f>
        <v>40967</v>
      </c>
      <c r="T51" s="178">
        <f>T52+T55</f>
        <v>38821</v>
      </c>
      <c r="U51" s="178">
        <f>U52+U55</f>
        <v>10755</v>
      </c>
      <c r="V51" s="178">
        <f>V52+V55</f>
        <v>20161</v>
      </c>
      <c r="W51" s="178">
        <f>W52+W55</f>
        <v>37638</v>
      </c>
      <c r="X51" s="179">
        <f>IFERROR(W51/V51-1,"-")</f>
        <v>0.86687168295223449</v>
      </c>
      <c r="Y51" s="179">
        <f>IFERROR(W51/T51-1,"-")</f>
        <v>-3.0473197496200477E-2</v>
      </c>
      <c r="Z51" s="179">
        <f t="shared" ref="Z51:Z63" si="27">U51/U$9</f>
        <v>8.9603644464735909E-3</v>
      </c>
    </row>
    <row r="52" spans="1:26" x14ac:dyDescent="0.25">
      <c r="A52" s="1" t="s">
        <v>97</v>
      </c>
      <c r="B52" s="159" t="s">
        <v>98</v>
      </c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1" t="str">
        <f>IFERROR(G52/F52-1,"-")</f>
        <v>-</v>
      </c>
      <c r="I52" s="162" t="str">
        <f t="shared" ref="I52:I63" si="28">IFERROR(G52/D52-1,"-")</f>
        <v>-</v>
      </c>
      <c r="J52" s="161">
        <f>G52/G$9</f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1" t="str">
        <f>IFERROR(O52/N52-1,"-")</f>
        <v>-</v>
      </c>
      <c r="Q52" s="162" t="str">
        <f t="shared" ref="Q52:Q63" si="29">IFERROR(O52/L52-1,"-")</f>
        <v>-</v>
      </c>
      <c r="R52" s="161">
        <f>O52/O$9</f>
        <v>0</v>
      </c>
      <c r="S52" s="160">
        <v>10199</v>
      </c>
      <c r="T52" s="160">
        <v>8657</v>
      </c>
      <c r="U52" s="160">
        <v>1989</v>
      </c>
      <c r="V52" s="160">
        <v>4950</v>
      </c>
      <c r="W52" s="160">
        <v>6738</v>
      </c>
      <c r="X52" s="161">
        <f>IFERROR(W52/V52-1,"-")</f>
        <v>0.36121212121212132</v>
      </c>
      <c r="Y52" s="162">
        <f t="shared" ref="Y52:Y63" si="30">IFERROR(W52/T52-1,"-")</f>
        <v>-0.2216703245928151</v>
      </c>
      <c r="Z52" s="161">
        <f t="shared" si="27"/>
        <v>1.6571050566281703E-3</v>
      </c>
    </row>
    <row r="53" spans="1:26" x14ac:dyDescent="0.25">
      <c r="A53" s="163" t="s">
        <v>104</v>
      </c>
      <c r="B53" s="164" t="s">
        <v>104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6" t="str">
        <f>IFERROR(G53/F53-1,"-")</f>
        <v>-</v>
      </c>
      <c r="I53" s="167" t="str">
        <f t="shared" si="28"/>
        <v>-</v>
      </c>
      <c r="J53" s="166">
        <f>G53/G$9</f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6" t="str">
        <f>IFERROR(O53/N53-1,"-")</f>
        <v>-</v>
      </c>
      <c r="Q53" s="167" t="str">
        <f t="shared" si="29"/>
        <v>-</v>
      </c>
      <c r="R53" s="166">
        <f>O53/O$9</f>
        <v>0</v>
      </c>
      <c r="S53" s="165">
        <v>6087</v>
      </c>
      <c r="T53" s="165">
        <v>4791</v>
      </c>
      <c r="U53" s="165">
        <v>1487</v>
      </c>
      <c r="V53" s="165">
        <v>2415</v>
      </c>
      <c r="W53" s="165">
        <v>3508</v>
      </c>
      <c r="X53" s="166">
        <f>IFERROR(W53/V53-1,"-")</f>
        <v>0.45258799171842656</v>
      </c>
      <c r="Y53" s="167">
        <f t="shared" si="30"/>
        <v>-0.26779378000417453</v>
      </c>
      <c r="Z53" s="166">
        <f t="shared" si="27"/>
        <v>1.2388714023157815E-3</v>
      </c>
    </row>
    <row r="54" spans="1:26" x14ac:dyDescent="0.25">
      <c r="A54" s="163" t="s">
        <v>101</v>
      </c>
      <c r="B54" s="164" t="s">
        <v>101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6" t="str">
        <f>IFERROR(G54/F54-1,"-")</f>
        <v>-</v>
      </c>
      <c r="I54" s="167" t="str">
        <f t="shared" si="28"/>
        <v>-</v>
      </c>
      <c r="J54" s="166">
        <f>G54/G$9</f>
        <v>0</v>
      </c>
      <c r="K54" s="165">
        <v>0</v>
      </c>
      <c r="L54" s="165">
        <v>0</v>
      </c>
      <c r="M54" s="165">
        <v>0</v>
      </c>
      <c r="N54" s="165">
        <v>0</v>
      </c>
      <c r="O54" s="165">
        <v>0</v>
      </c>
      <c r="P54" s="166" t="str">
        <f>IFERROR(O54/N54-1,"-")</f>
        <v>-</v>
      </c>
      <c r="Q54" s="167" t="str">
        <f t="shared" si="29"/>
        <v>-</v>
      </c>
      <c r="R54" s="166">
        <f>O54/O$9</f>
        <v>0</v>
      </c>
      <c r="S54" s="165">
        <v>4112</v>
      </c>
      <c r="T54" s="165">
        <v>3866</v>
      </c>
      <c r="U54" s="165">
        <v>502</v>
      </c>
      <c r="V54" s="165">
        <v>2535</v>
      </c>
      <c r="W54" s="165">
        <v>3230</v>
      </c>
      <c r="X54" s="166">
        <f>IFERROR(W54/V54-1,"-")</f>
        <v>0.27416173570019731</v>
      </c>
      <c r="Y54" s="167">
        <f t="shared" si="30"/>
        <v>-0.16451112260734613</v>
      </c>
      <c r="Z54" s="166">
        <f t="shared" si="27"/>
        <v>4.1823365431238889E-4</v>
      </c>
    </row>
    <row r="55" spans="1:26" x14ac:dyDescent="0.25">
      <c r="A55" s="1" t="s">
        <v>147</v>
      </c>
      <c r="B55" s="159" t="s">
        <v>108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1" t="str">
        <f>IFERROR(G55/F55-1,"-")</f>
        <v>-</v>
      </c>
      <c r="I55" s="162" t="str">
        <f t="shared" si="28"/>
        <v>-</v>
      </c>
      <c r="J55" s="161">
        <f>G55/G$9</f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1" t="str">
        <f>IFERROR(O55/N55-1,"-")</f>
        <v>-</v>
      </c>
      <c r="Q55" s="162" t="str">
        <f t="shared" si="29"/>
        <v>-</v>
      </c>
      <c r="R55" s="161">
        <f>O55/O$9</f>
        <v>0</v>
      </c>
      <c r="S55" s="160">
        <v>30768</v>
      </c>
      <c r="T55" s="160">
        <v>30164</v>
      </c>
      <c r="U55" s="160">
        <v>8766</v>
      </c>
      <c r="V55" s="160">
        <v>15211</v>
      </c>
      <c r="W55" s="160">
        <v>30900</v>
      </c>
      <c r="X55" s="161">
        <f>IFERROR(W55/V55-1,"-")</f>
        <v>1.0314246269147329</v>
      </c>
      <c r="Y55" s="162">
        <f t="shared" si="30"/>
        <v>2.4399946956636942E-2</v>
      </c>
      <c r="Z55" s="161">
        <f t="shared" si="27"/>
        <v>7.3032593898454201E-3</v>
      </c>
    </row>
    <row r="56" spans="1:26" x14ac:dyDescent="0.25">
      <c r="A56" s="163" t="s">
        <v>111</v>
      </c>
      <c r="B56" s="164" t="s">
        <v>111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6" t="str">
        <f t="shared" ref="H56:H63" si="31">IFERROR(G56/F56-1,"-")</f>
        <v>-</v>
      </c>
      <c r="I56" s="167" t="str">
        <f t="shared" si="28"/>
        <v>-</v>
      </c>
      <c r="J56" s="166">
        <f t="shared" ref="J56:J63" si="32">G56/G$9</f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6" t="str">
        <f t="shared" ref="P56:P63" si="33">IFERROR(O56/N56-1,"-")</f>
        <v>-</v>
      </c>
      <c r="Q56" s="167" t="str">
        <f t="shared" si="29"/>
        <v>-</v>
      </c>
      <c r="R56" s="166">
        <f t="shared" ref="R56:R63" si="34">O56/O$9</f>
        <v>0</v>
      </c>
      <c r="S56" s="165">
        <v>8535</v>
      </c>
      <c r="T56" s="165">
        <v>8594</v>
      </c>
      <c r="U56" s="165">
        <v>2464</v>
      </c>
      <c r="V56" s="165">
        <v>3030</v>
      </c>
      <c r="W56" s="165">
        <v>10329</v>
      </c>
      <c r="X56" s="166">
        <f t="shared" ref="X56:X63" si="35">IFERROR(W56/V56-1,"-")</f>
        <v>2.4089108910891088</v>
      </c>
      <c r="Y56" s="167">
        <f t="shared" si="30"/>
        <v>0.20188503607167796</v>
      </c>
      <c r="Z56" s="166">
        <f t="shared" si="27"/>
        <v>2.0528440721628012E-3</v>
      </c>
    </row>
    <row r="57" spans="1:26" x14ac:dyDescent="0.25">
      <c r="A57" s="163" t="s">
        <v>114</v>
      </c>
      <c r="B57" s="164" t="s">
        <v>114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6" t="str">
        <f t="shared" si="31"/>
        <v>-</v>
      </c>
      <c r="I57" s="167" t="str">
        <f t="shared" si="28"/>
        <v>-</v>
      </c>
      <c r="J57" s="166">
        <f t="shared" si="32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6" t="str">
        <f t="shared" si="33"/>
        <v>-</v>
      </c>
      <c r="Q57" s="167" t="str">
        <f t="shared" si="29"/>
        <v>-</v>
      </c>
      <c r="R57" s="166">
        <f t="shared" si="34"/>
        <v>0</v>
      </c>
      <c r="S57" s="165">
        <v>9863</v>
      </c>
      <c r="T57" s="165">
        <v>9255</v>
      </c>
      <c r="U57" s="165">
        <v>2785</v>
      </c>
      <c r="V57" s="165">
        <v>5150</v>
      </c>
      <c r="W57" s="165">
        <v>6783</v>
      </c>
      <c r="X57" s="166">
        <f t="shared" si="35"/>
        <v>0.31708737864077663</v>
      </c>
      <c r="Y57" s="167">
        <f t="shared" si="30"/>
        <v>-0.2670988654781199</v>
      </c>
      <c r="Z57" s="166">
        <f t="shared" si="27"/>
        <v>2.3202803331872569E-3</v>
      </c>
    </row>
    <row r="58" spans="1:26" x14ac:dyDescent="0.25">
      <c r="A58" s="163" t="s">
        <v>117</v>
      </c>
      <c r="B58" s="164" t="s">
        <v>117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6" t="str">
        <f t="shared" si="31"/>
        <v>-</v>
      </c>
      <c r="I58" s="167" t="str">
        <f t="shared" si="28"/>
        <v>-</v>
      </c>
      <c r="J58" s="166">
        <f t="shared" si="32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6" t="str">
        <f t="shared" si="33"/>
        <v>-</v>
      </c>
      <c r="Q58" s="167" t="str">
        <f t="shared" si="29"/>
        <v>-</v>
      </c>
      <c r="R58" s="166">
        <f t="shared" si="34"/>
        <v>0</v>
      </c>
      <c r="S58" s="165">
        <v>2031</v>
      </c>
      <c r="T58" s="165">
        <v>1959</v>
      </c>
      <c r="U58" s="165">
        <v>488</v>
      </c>
      <c r="V58" s="165">
        <v>1642</v>
      </c>
      <c r="W58" s="165">
        <v>2739</v>
      </c>
      <c r="X58" s="166">
        <f t="shared" si="35"/>
        <v>0.66808769792935441</v>
      </c>
      <c r="Y58" s="167">
        <f t="shared" si="30"/>
        <v>0.39816232771822357</v>
      </c>
      <c r="Z58" s="166">
        <f t="shared" si="27"/>
        <v>4.0656976753873658E-4</v>
      </c>
    </row>
    <row r="59" spans="1:26" x14ac:dyDescent="0.25">
      <c r="A59" s="163" t="s">
        <v>124</v>
      </c>
      <c r="B59" s="164" t="s">
        <v>124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6" t="str">
        <f t="shared" si="31"/>
        <v>-</v>
      </c>
      <c r="I59" s="167" t="str">
        <f t="shared" si="28"/>
        <v>-</v>
      </c>
      <c r="J59" s="166">
        <f t="shared" si="32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6" t="str">
        <f t="shared" si="33"/>
        <v>-</v>
      </c>
      <c r="Q59" s="167" t="str">
        <f t="shared" si="29"/>
        <v>-</v>
      </c>
      <c r="R59" s="166">
        <f t="shared" si="34"/>
        <v>0</v>
      </c>
      <c r="S59" s="165">
        <v>521</v>
      </c>
      <c r="T59" s="165">
        <v>546</v>
      </c>
      <c r="U59" s="165">
        <v>271</v>
      </c>
      <c r="V59" s="165">
        <v>377</v>
      </c>
      <c r="W59" s="165">
        <v>866</v>
      </c>
      <c r="X59" s="166">
        <f t="shared" si="35"/>
        <v>1.2970822281167109</v>
      </c>
      <c r="Y59" s="167">
        <f t="shared" si="30"/>
        <v>0.586080586080586</v>
      </c>
      <c r="Z59" s="166">
        <f t="shared" si="27"/>
        <v>2.2577952254712626E-4</v>
      </c>
    </row>
    <row r="60" spans="1:26" x14ac:dyDescent="0.25">
      <c r="A60" s="163" t="s">
        <v>120</v>
      </c>
      <c r="B60" s="164" t="s">
        <v>120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6" t="str">
        <f t="shared" si="31"/>
        <v>-</v>
      </c>
      <c r="I60" s="167" t="str">
        <f t="shared" si="28"/>
        <v>-</v>
      </c>
      <c r="J60" s="166">
        <f t="shared" si="32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6" t="str">
        <f t="shared" si="33"/>
        <v>-</v>
      </c>
      <c r="Q60" s="167" t="str">
        <f t="shared" si="29"/>
        <v>-</v>
      </c>
      <c r="R60" s="166">
        <f t="shared" si="34"/>
        <v>0</v>
      </c>
      <c r="S60" s="165">
        <v>584</v>
      </c>
      <c r="T60" s="165">
        <v>636</v>
      </c>
      <c r="U60" s="165">
        <v>177</v>
      </c>
      <c r="V60" s="165">
        <v>476</v>
      </c>
      <c r="W60" s="165">
        <v>649</v>
      </c>
      <c r="X60" s="166">
        <f t="shared" si="35"/>
        <v>0.36344537815126055</v>
      </c>
      <c r="Y60" s="167">
        <f t="shared" si="30"/>
        <v>2.0440251572326984E-2</v>
      </c>
      <c r="Z60" s="166">
        <f t="shared" si="27"/>
        <v>1.4746485420974667E-4</v>
      </c>
    </row>
    <row r="61" spans="1:26" x14ac:dyDescent="0.25">
      <c r="A61" s="163" t="s">
        <v>129</v>
      </c>
      <c r="B61" s="164" t="s">
        <v>129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6" t="str">
        <f t="shared" si="31"/>
        <v>-</v>
      </c>
      <c r="I61" s="167" t="str">
        <f t="shared" si="28"/>
        <v>-</v>
      </c>
      <c r="J61" s="166">
        <f t="shared" si="32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6" t="str">
        <f t="shared" si="33"/>
        <v>-</v>
      </c>
      <c r="Q61" s="167" t="str">
        <f t="shared" si="29"/>
        <v>-</v>
      </c>
      <c r="R61" s="166">
        <f t="shared" si="34"/>
        <v>0</v>
      </c>
      <c r="S61" s="165">
        <v>312</v>
      </c>
      <c r="T61" s="165">
        <v>160</v>
      </c>
      <c r="U61" s="165">
        <v>76</v>
      </c>
      <c r="V61" s="165">
        <v>98</v>
      </c>
      <c r="W61" s="165">
        <v>132</v>
      </c>
      <c r="X61" s="166">
        <f t="shared" si="35"/>
        <v>0.34693877551020402</v>
      </c>
      <c r="Y61" s="167">
        <f t="shared" si="30"/>
        <v>-0.17500000000000004</v>
      </c>
      <c r="Z61" s="166">
        <f t="shared" si="27"/>
        <v>6.3318242485540944E-5</v>
      </c>
    </row>
    <row r="62" spans="1:26" x14ac:dyDescent="0.25">
      <c r="A62" s="163" t="s">
        <v>132</v>
      </c>
      <c r="B62" s="164" t="s">
        <v>132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6" t="str">
        <f t="shared" si="31"/>
        <v>-</v>
      </c>
      <c r="I62" s="167" t="str">
        <f t="shared" si="28"/>
        <v>-</v>
      </c>
      <c r="J62" s="166">
        <f t="shared" si="32"/>
        <v>0</v>
      </c>
      <c r="K62" s="165">
        <v>0</v>
      </c>
      <c r="L62" s="165">
        <v>0</v>
      </c>
      <c r="M62" s="165">
        <v>0</v>
      </c>
      <c r="N62" s="165">
        <v>0</v>
      </c>
      <c r="O62" s="165">
        <v>0</v>
      </c>
      <c r="P62" s="166" t="str">
        <f t="shared" si="33"/>
        <v>-</v>
      </c>
      <c r="Q62" s="167" t="str">
        <f t="shared" si="29"/>
        <v>-</v>
      </c>
      <c r="R62" s="166">
        <f t="shared" si="34"/>
        <v>0</v>
      </c>
      <c r="S62" s="165">
        <v>380</v>
      </c>
      <c r="T62" s="165">
        <v>340</v>
      </c>
      <c r="U62" s="165">
        <v>121</v>
      </c>
      <c r="V62" s="165">
        <v>91</v>
      </c>
      <c r="W62" s="165">
        <v>153</v>
      </c>
      <c r="X62" s="166">
        <f t="shared" si="35"/>
        <v>0.68131868131868134</v>
      </c>
      <c r="Y62" s="167">
        <f t="shared" si="30"/>
        <v>-0.55000000000000004</v>
      </c>
      <c r="Z62" s="166">
        <f t="shared" si="27"/>
        <v>1.0080930711513756E-4</v>
      </c>
    </row>
    <row r="63" spans="1:26" x14ac:dyDescent="0.25">
      <c r="A63" s="169" t="s">
        <v>146</v>
      </c>
      <c r="B63" s="170" t="s">
        <v>146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31"/>
        <v>-</v>
      </c>
      <c r="I63" s="173" t="str">
        <f t="shared" si="28"/>
        <v>-</v>
      </c>
      <c r="J63" s="172">
        <f t="shared" si="32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33"/>
        <v>-</v>
      </c>
      <c r="Q63" s="173" t="str">
        <f t="shared" si="29"/>
        <v>-</v>
      </c>
      <c r="R63" s="172">
        <f t="shared" si="34"/>
        <v>0</v>
      </c>
      <c r="S63" s="171">
        <f>S55-SUM(S56:S62)</f>
        <v>8542</v>
      </c>
      <c r="T63" s="171">
        <f>T55-SUM(T56:T62)</f>
        <v>8674</v>
      </c>
      <c r="U63" s="171">
        <f>U55-SUM(U56:U62)</f>
        <v>2384</v>
      </c>
      <c r="V63" s="171">
        <f>V55-SUM(V56:V62)</f>
        <v>4347</v>
      </c>
      <c r="W63" s="171">
        <f>W55-SUM(W56:W62)</f>
        <v>9249</v>
      </c>
      <c r="X63" s="172">
        <f t="shared" si="35"/>
        <v>1.1276742581090407</v>
      </c>
      <c r="Y63" s="173">
        <f t="shared" si="30"/>
        <v>6.6290062255014881E-2</v>
      </c>
      <c r="Z63" s="172">
        <f t="shared" si="27"/>
        <v>1.9861932905990737E-3</v>
      </c>
    </row>
    <row r="64" spans="1:26" x14ac:dyDescent="0.25">
      <c r="A64" s="1"/>
      <c r="B64" s="155" t="s">
        <v>50</v>
      </c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x14ac:dyDescent="0.25">
      <c r="A65" s="1" t="s">
        <v>0</v>
      </c>
      <c r="B65" s="156" t="s">
        <v>69</v>
      </c>
      <c r="C65" s="178">
        <f>C66+C69</f>
        <v>14449</v>
      </c>
      <c r="D65" s="178">
        <f>D66+D69</f>
        <v>12795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>
        <f>IFERROR(G65/D65-1,"-")</f>
        <v>-1</v>
      </c>
      <c r="J65" s="179">
        <f>G65/G$9</f>
        <v>0</v>
      </c>
      <c r="K65" s="178">
        <f>K66+K69</f>
        <v>120334</v>
      </c>
      <c r="L65" s="178">
        <f>L66+L69</f>
        <v>122557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>
        <f>IFERROR(O65/L65-1,"-")</f>
        <v>-1</v>
      </c>
      <c r="R65" s="179">
        <f>O65/O$9</f>
        <v>0</v>
      </c>
      <c r="S65" s="178">
        <f>S66+S69</f>
        <v>134783</v>
      </c>
      <c r="T65" s="178">
        <f>T66+T69</f>
        <v>135352</v>
      </c>
      <c r="U65" s="178">
        <f>U66+U69</f>
        <v>54073</v>
      </c>
      <c r="V65" s="178">
        <f>V66+V69</f>
        <v>62020</v>
      </c>
      <c r="W65" s="178">
        <f>W66+W69</f>
        <v>151473</v>
      </c>
      <c r="X65" s="179">
        <f>IFERROR(W65/V65-1,"-")</f>
        <v>1.4423250564334085</v>
      </c>
      <c r="Y65" s="179">
        <f>IFERROR(W65/T65-1,"-")</f>
        <v>0.11910426148117503</v>
      </c>
      <c r="Z65" s="179">
        <f t="shared" ref="Z65:Z77" si="36">U65/U$9</f>
        <v>4.5050096393692833E-2</v>
      </c>
    </row>
    <row r="66" spans="1:26" x14ac:dyDescent="0.25">
      <c r="A66" s="1" t="s">
        <v>97</v>
      </c>
      <c r="B66" s="159" t="s">
        <v>98</v>
      </c>
      <c r="C66" s="160">
        <v>2289</v>
      </c>
      <c r="D66" s="160">
        <v>2002</v>
      </c>
      <c r="E66" s="160">
        <v>0</v>
      </c>
      <c r="F66" s="160">
        <v>0</v>
      </c>
      <c r="G66" s="160">
        <v>0</v>
      </c>
      <c r="H66" s="161" t="str">
        <f>IFERROR(G66/F66-1,"-")</f>
        <v>-</v>
      </c>
      <c r="I66" s="162">
        <f t="shared" ref="I66:I77" si="37">IFERROR(G66/D66-1,"-")</f>
        <v>-1</v>
      </c>
      <c r="J66" s="161">
        <f>G66/G$9</f>
        <v>0</v>
      </c>
      <c r="K66" s="160">
        <v>32151</v>
      </c>
      <c r="L66" s="160">
        <v>39360</v>
      </c>
      <c r="M66" s="160">
        <v>0</v>
      </c>
      <c r="N66" s="160">
        <v>0</v>
      </c>
      <c r="O66" s="160">
        <v>0</v>
      </c>
      <c r="P66" s="161" t="str">
        <f>IFERROR(O66/N66-1,"-")</f>
        <v>-</v>
      </c>
      <c r="Q66" s="162">
        <f t="shared" ref="Q66:Q77" si="38">IFERROR(O66/L66-1,"-")</f>
        <v>-1</v>
      </c>
      <c r="R66" s="161">
        <f>O66/O$9</f>
        <v>0</v>
      </c>
      <c r="S66" s="160">
        <v>34440</v>
      </c>
      <c r="T66" s="160">
        <v>41362</v>
      </c>
      <c r="U66" s="160">
        <v>24032</v>
      </c>
      <c r="V66" s="160">
        <v>25803</v>
      </c>
      <c r="W66" s="160">
        <v>30941</v>
      </c>
      <c r="X66" s="161">
        <f>IFERROR(W66/V66-1,"-")</f>
        <v>0.19912413285276909</v>
      </c>
      <c r="Y66" s="162">
        <f t="shared" ref="Y66:Y77" si="39">IFERROR(W66/T66-1,"-")</f>
        <v>-0.25194623083990131</v>
      </c>
      <c r="Z66" s="161">
        <f t="shared" si="36"/>
        <v>2.0021894781743686E-2</v>
      </c>
    </row>
    <row r="67" spans="1:26" x14ac:dyDescent="0.25">
      <c r="A67" s="163" t="s">
        <v>104</v>
      </c>
      <c r="B67" s="164" t="s">
        <v>104</v>
      </c>
      <c r="C67" s="165">
        <v>1800</v>
      </c>
      <c r="D67" s="165">
        <v>1510</v>
      </c>
      <c r="E67" s="165">
        <v>0</v>
      </c>
      <c r="F67" s="165">
        <v>0</v>
      </c>
      <c r="G67" s="165">
        <v>0</v>
      </c>
      <c r="H67" s="166" t="str">
        <f>IFERROR(G67/F67-1,"-")</f>
        <v>-</v>
      </c>
      <c r="I67" s="167">
        <f t="shared" si="37"/>
        <v>-1</v>
      </c>
      <c r="J67" s="166">
        <f>G67/G$9</f>
        <v>0</v>
      </c>
      <c r="K67" s="165">
        <v>17355</v>
      </c>
      <c r="L67" s="165">
        <v>20727</v>
      </c>
      <c r="M67" s="165">
        <v>0</v>
      </c>
      <c r="N67" s="165">
        <v>0</v>
      </c>
      <c r="O67" s="165">
        <v>0</v>
      </c>
      <c r="P67" s="166" t="str">
        <f>IFERROR(O67/N67-1,"-")</f>
        <v>-</v>
      </c>
      <c r="Q67" s="167">
        <f t="shared" si="38"/>
        <v>-1</v>
      </c>
      <c r="R67" s="166">
        <f>O67/O$9</f>
        <v>0</v>
      </c>
      <c r="S67" s="165">
        <v>19155</v>
      </c>
      <c r="T67" s="165">
        <v>22237</v>
      </c>
      <c r="U67" s="165">
        <v>8814</v>
      </c>
      <c r="V67" s="165">
        <v>21207</v>
      </c>
      <c r="W67" s="165">
        <v>22920</v>
      </c>
      <c r="X67" s="166">
        <f>IFERROR(W67/V67-1,"-")</f>
        <v>8.0775215730654937E-2</v>
      </c>
      <c r="Y67" s="167">
        <f t="shared" si="39"/>
        <v>3.0714574807752859E-2</v>
      </c>
      <c r="Z67" s="166">
        <f t="shared" si="36"/>
        <v>7.3432498587836566E-3</v>
      </c>
    </row>
    <row r="68" spans="1:26" x14ac:dyDescent="0.25">
      <c r="A68" s="163" t="s">
        <v>101</v>
      </c>
      <c r="B68" s="164" t="s">
        <v>101</v>
      </c>
      <c r="C68" s="165">
        <v>489</v>
      </c>
      <c r="D68" s="165">
        <v>492</v>
      </c>
      <c r="E68" s="165">
        <v>0</v>
      </c>
      <c r="F68" s="165">
        <v>0</v>
      </c>
      <c r="G68" s="165">
        <v>0</v>
      </c>
      <c r="H68" s="166" t="str">
        <f>IFERROR(G68/F68-1,"-")</f>
        <v>-</v>
      </c>
      <c r="I68" s="167">
        <f t="shared" si="37"/>
        <v>-1</v>
      </c>
      <c r="J68" s="166">
        <f>G68/G$9</f>
        <v>0</v>
      </c>
      <c r="K68" s="165">
        <v>14796</v>
      </c>
      <c r="L68" s="165">
        <v>18633</v>
      </c>
      <c r="M68" s="165">
        <v>0</v>
      </c>
      <c r="N68" s="165">
        <v>0</v>
      </c>
      <c r="O68" s="165">
        <v>0</v>
      </c>
      <c r="P68" s="166" t="str">
        <f>IFERROR(O68/N68-1,"-")</f>
        <v>-</v>
      </c>
      <c r="Q68" s="167">
        <f t="shared" si="38"/>
        <v>-1</v>
      </c>
      <c r="R68" s="166">
        <f>O68/O$9</f>
        <v>0</v>
      </c>
      <c r="S68" s="165">
        <v>15285</v>
      </c>
      <c r="T68" s="165">
        <v>19125</v>
      </c>
      <c r="U68" s="165">
        <v>15218</v>
      </c>
      <c r="V68" s="165">
        <v>4596</v>
      </c>
      <c r="W68" s="165">
        <v>8021</v>
      </c>
      <c r="X68" s="166">
        <f>IFERROR(W68/V68-1,"-")</f>
        <v>0.7452132288946911</v>
      </c>
      <c r="Y68" s="167">
        <f t="shared" si="39"/>
        <v>-0.5806013071895425</v>
      </c>
      <c r="Z68" s="166">
        <f t="shared" si="36"/>
        <v>1.2678644922960027E-2</v>
      </c>
    </row>
    <row r="69" spans="1:26" x14ac:dyDescent="0.25">
      <c r="A69" s="1" t="s">
        <v>147</v>
      </c>
      <c r="B69" s="159" t="s">
        <v>108</v>
      </c>
      <c r="C69" s="160">
        <v>12160</v>
      </c>
      <c r="D69" s="160">
        <v>10793</v>
      </c>
      <c r="E69" s="160">
        <v>0</v>
      </c>
      <c r="F69" s="160">
        <v>0</v>
      </c>
      <c r="G69" s="160">
        <v>0</v>
      </c>
      <c r="H69" s="161" t="str">
        <f>IFERROR(G69/F69-1,"-")</f>
        <v>-</v>
      </c>
      <c r="I69" s="162">
        <f t="shared" si="37"/>
        <v>-1</v>
      </c>
      <c r="J69" s="161">
        <f>G69/G$9</f>
        <v>0</v>
      </c>
      <c r="K69" s="160">
        <v>88183</v>
      </c>
      <c r="L69" s="160">
        <v>83197</v>
      </c>
      <c r="M69" s="160">
        <v>0</v>
      </c>
      <c r="N69" s="160">
        <v>0</v>
      </c>
      <c r="O69" s="160">
        <v>0</v>
      </c>
      <c r="P69" s="161" t="str">
        <f>IFERROR(O69/N69-1,"-")</f>
        <v>-</v>
      </c>
      <c r="Q69" s="162">
        <f t="shared" si="38"/>
        <v>-1</v>
      </c>
      <c r="R69" s="161">
        <f>O69/O$9</f>
        <v>0</v>
      </c>
      <c r="S69" s="160">
        <v>100343</v>
      </c>
      <c r="T69" s="160">
        <v>93990</v>
      </c>
      <c r="U69" s="160">
        <v>30041</v>
      </c>
      <c r="V69" s="160">
        <v>36217</v>
      </c>
      <c r="W69" s="160">
        <v>120532</v>
      </c>
      <c r="X69" s="161">
        <f>IFERROR(W69/V69-1,"-")</f>
        <v>2.3280503630891571</v>
      </c>
      <c r="Y69" s="162">
        <f t="shared" si="39"/>
        <v>0.28239174380253229</v>
      </c>
      <c r="Z69" s="161">
        <f t="shared" si="36"/>
        <v>2.5028201611949151E-2</v>
      </c>
    </row>
    <row r="70" spans="1:26" x14ac:dyDescent="0.25">
      <c r="A70" s="163" t="s">
        <v>111</v>
      </c>
      <c r="B70" s="164" t="s">
        <v>111</v>
      </c>
      <c r="C70" s="165">
        <v>2662</v>
      </c>
      <c r="D70" s="165">
        <v>1499</v>
      </c>
      <c r="E70" s="165">
        <v>0</v>
      </c>
      <c r="F70" s="165">
        <v>0</v>
      </c>
      <c r="G70" s="165">
        <v>0</v>
      </c>
      <c r="H70" s="166" t="str">
        <f t="shared" ref="H70:H77" si="40">IFERROR(G70/F70-1,"-")</f>
        <v>-</v>
      </c>
      <c r="I70" s="167">
        <f t="shared" si="37"/>
        <v>-1</v>
      </c>
      <c r="J70" s="166">
        <f t="shared" ref="J70:J77" si="41">G70/G$9</f>
        <v>0</v>
      </c>
      <c r="K70" s="165">
        <v>43383</v>
      </c>
      <c r="L70" s="165">
        <v>39253</v>
      </c>
      <c r="M70" s="165">
        <v>0</v>
      </c>
      <c r="N70" s="165">
        <v>0</v>
      </c>
      <c r="O70" s="165">
        <v>0</v>
      </c>
      <c r="P70" s="166" t="str">
        <f t="shared" ref="P70:P77" si="42">IFERROR(O70/N70-1,"-")</f>
        <v>-</v>
      </c>
      <c r="Q70" s="167">
        <f t="shared" si="38"/>
        <v>-1</v>
      </c>
      <c r="R70" s="166">
        <f t="shared" ref="R70:R77" si="43">O70/O$9</f>
        <v>0</v>
      </c>
      <c r="S70" s="165">
        <v>46045</v>
      </c>
      <c r="T70" s="165">
        <v>40752</v>
      </c>
      <c r="U70" s="165">
        <v>13564</v>
      </c>
      <c r="V70" s="165">
        <v>7549</v>
      </c>
      <c r="W70" s="165">
        <v>52809</v>
      </c>
      <c r="X70" s="166">
        <f t="shared" ref="X70:X77" si="44">IFERROR(W70/V70-1,"-")</f>
        <v>5.9954960921976417</v>
      </c>
      <c r="Y70" s="167">
        <f t="shared" si="39"/>
        <v>0.29586277974087172</v>
      </c>
      <c r="Z70" s="166">
        <f t="shared" si="36"/>
        <v>1.1300640014129965E-2</v>
      </c>
    </row>
    <row r="71" spans="1:26" x14ac:dyDescent="0.25">
      <c r="A71" s="163" t="s">
        <v>114</v>
      </c>
      <c r="B71" s="164" t="s">
        <v>114</v>
      </c>
      <c r="C71" s="165">
        <v>2800</v>
      </c>
      <c r="D71" s="165">
        <v>1882</v>
      </c>
      <c r="E71" s="165">
        <v>0</v>
      </c>
      <c r="F71" s="165">
        <v>0</v>
      </c>
      <c r="G71" s="165">
        <v>0</v>
      </c>
      <c r="H71" s="166" t="str">
        <f t="shared" si="40"/>
        <v>-</v>
      </c>
      <c r="I71" s="167">
        <f t="shared" si="37"/>
        <v>-1</v>
      </c>
      <c r="J71" s="166">
        <f t="shared" si="41"/>
        <v>0</v>
      </c>
      <c r="K71" s="165">
        <v>10649</v>
      </c>
      <c r="L71" s="165">
        <v>9305</v>
      </c>
      <c r="M71" s="165">
        <v>0</v>
      </c>
      <c r="N71" s="165">
        <v>0</v>
      </c>
      <c r="O71" s="165">
        <v>0</v>
      </c>
      <c r="P71" s="166" t="str">
        <f t="shared" si="42"/>
        <v>-</v>
      </c>
      <c r="Q71" s="167">
        <f t="shared" si="38"/>
        <v>-1</v>
      </c>
      <c r="R71" s="166">
        <f t="shared" si="43"/>
        <v>0</v>
      </c>
      <c r="S71" s="165">
        <v>13449</v>
      </c>
      <c r="T71" s="165">
        <v>11187</v>
      </c>
      <c r="U71" s="165">
        <v>3277</v>
      </c>
      <c r="V71" s="165">
        <v>3513</v>
      </c>
      <c r="W71" s="165">
        <v>7009</v>
      </c>
      <c r="X71" s="166">
        <f t="shared" si="44"/>
        <v>0.99516083119840593</v>
      </c>
      <c r="Y71" s="167">
        <f t="shared" si="39"/>
        <v>-0.37346920532761241</v>
      </c>
      <c r="Z71" s="166">
        <f t="shared" si="36"/>
        <v>2.73018263980418E-3</v>
      </c>
    </row>
    <row r="72" spans="1:26" x14ac:dyDescent="0.25">
      <c r="A72" s="163" t="s">
        <v>117</v>
      </c>
      <c r="B72" s="164" t="s">
        <v>117</v>
      </c>
      <c r="C72" s="165">
        <v>1393</v>
      </c>
      <c r="D72" s="165">
        <v>2393</v>
      </c>
      <c r="E72" s="165">
        <v>0</v>
      </c>
      <c r="F72" s="165">
        <v>0</v>
      </c>
      <c r="G72" s="165">
        <v>0</v>
      </c>
      <c r="H72" s="166" t="str">
        <f t="shared" si="40"/>
        <v>-</v>
      </c>
      <c r="I72" s="167">
        <f t="shared" si="37"/>
        <v>-1</v>
      </c>
      <c r="J72" s="166">
        <f t="shared" si="41"/>
        <v>0</v>
      </c>
      <c r="K72" s="165">
        <v>5086</v>
      </c>
      <c r="L72" s="165">
        <v>8387</v>
      </c>
      <c r="M72" s="165">
        <v>0</v>
      </c>
      <c r="N72" s="165">
        <v>0</v>
      </c>
      <c r="O72" s="165">
        <v>0</v>
      </c>
      <c r="P72" s="166" t="str">
        <f t="shared" si="42"/>
        <v>-</v>
      </c>
      <c r="Q72" s="167">
        <f t="shared" si="38"/>
        <v>-1</v>
      </c>
      <c r="R72" s="166">
        <f t="shared" si="43"/>
        <v>0</v>
      </c>
      <c r="S72" s="165">
        <v>6479</v>
      </c>
      <c r="T72" s="165">
        <v>10780</v>
      </c>
      <c r="U72" s="165">
        <v>3407</v>
      </c>
      <c r="V72" s="165">
        <v>6247</v>
      </c>
      <c r="W72" s="165">
        <v>17604</v>
      </c>
      <c r="X72" s="166">
        <f t="shared" si="44"/>
        <v>1.8179926364655032</v>
      </c>
      <c r="Y72" s="167">
        <f t="shared" si="39"/>
        <v>0.63302411873840447</v>
      </c>
      <c r="Z72" s="166">
        <f t="shared" si="36"/>
        <v>2.8384901598452368E-3</v>
      </c>
    </row>
    <row r="73" spans="1:26" x14ac:dyDescent="0.25">
      <c r="A73" s="163" t="s">
        <v>124</v>
      </c>
      <c r="B73" s="164" t="s">
        <v>124</v>
      </c>
      <c r="C73" s="165">
        <v>140</v>
      </c>
      <c r="D73" s="165">
        <v>100</v>
      </c>
      <c r="E73" s="165">
        <v>0</v>
      </c>
      <c r="F73" s="165">
        <v>0</v>
      </c>
      <c r="G73" s="165">
        <v>0</v>
      </c>
      <c r="H73" s="166" t="str">
        <f t="shared" si="40"/>
        <v>-</v>
      </c>
      <c r="I73" s="167">
        <f t="shared" si="37"/>
        <v>-1</v>
      </c>
      <c r="J73" s="166">
        <f t="shared" si="41"/>
        <v>0</v>
      </c>
      <c r="K73" s="165">
        <v>2119</v>
      </c>
      <c r="L73" s="165">
        <v>1619</v>
      </c>
      <c r="M73" s="165">
        <v>0</v>
      </c>
      <c r="N73" s="165">
        <v>0</v>
      </c>
      <c r="O73" s="165">
        <v>0</v>
      </c>
      <c r="P73" s="166" t="str">
        <f t="shared" si="42"/>
        <v>-</v>
      </c>
      <c r="Q73" s="167">
        <f t="shared" si="38"/>
        <v>-1</v>
      </c>
      <c r="R73" s="166">
        <f t="shared" si="43"/>
        <v>0</v>
      </c>
      <c r="S73" s="165">
        <v>2259</v>
      </c>
      <c r="T73" s="165">
        <v>1719</v>
      </c>
      <c r="U73" s="165">
        <v>502</v>
      </c>
      <c r="V73" s="165">
        <v>1777</v>
      </c>
      <c r="W73" s="165">
        <v>2468</v>
      </c>
      <c r="X73" s="166">
        <f t="shared" si="44"/>
        <v>0.38885762521102984</v>
      </c>
      <c r="Y73" s="167">
        <f t="shared" si="39"/>
        <v>0.43571844095404311</v>
      </c>
      <c r="Z73" s="166">
        <f t="shared" si="36"/>
        <v>4.1823365431238889E-4</v>
      </c>
    </row>
    <row r="74" spans="1:26" x14ac:dyDescent="0.25">
      <c r="A74" s="163" t="s">
        <v>120</v>
      </c>
      <c r="B74" s="164" t="s">
        <v>120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6" t="str">
        <f t="shared" si="40"/>
        <v>-</v>
      </c>
      <c r="I74" s="167" t="str">
        <f t="shared" si="37"/>
        <v>-</v>
      </c>
      <c r="J74" s="166">
        <f t="shared" si="41"/>
        <v>0</v>
      </c>
      <c r="K74" s="165">
        <v>2914</v>
      </c>
      <c r="L74" s="165">
        <v>2455</v>
      </c>
      <c r="M74" s="165">
        <v>0</v>
      </c>
      <c r="N74" s="165">
        <v>0</v>
      </c>
      <c r="O74" s="165">
        <v>0</v>
      </c>
      <c r="P74" s="166" t="str">
        <f t="shared" si="42"/>
        <v>-</v>
      </c>
      <c r="Q74" s="167">
        <f t="shared" si="38"/>
        <v>-1</v>
      </c>
      <c r="R74" s="166">
        <f t="shared" si="43"/>
        <v>0</v>
      </c>
      <c r="S74" s="165">
        <v>2914</v>
      </c>
      <c r="T74" s="165">
        <v>2455</v>
      </c>
      <c r="U74" s="165">
        <v>1200</v>
      </c>
      <c r="V74" s="165">
        <v>1607</v>
      </c>
      <c r="W74" s="165">
        <v>2853</v>
      </c>
      <c r="X74" s="166">
        <f t="shared" si="44"/>
        <v>0.77535780958307399</v>
      </c>
      <c r="Y74" s="167">
        <f t="shared" si="39"/>
        <v>0.16211812627291233</v>
      </c>
      <c r="Z74" s="166">
        <f t="shared" si="36"/>
        <v>9.997617234559096E-4</v>
      </c>
    </row>
    <row r="75" spans="1:26" x14ac:dyDescent="0.25">
      <c r="A75" s="163" t="s">
        <v>129</v>
      </c>
      <c r="B75" s="164" t="s">
        <v>129</v>
      </c>
      <c r="C75" s="165">
        <v>266</v>
      </c>
      <c r="D75" s="165">
        <v>311</v>
      </c>
      <c r="E75" s="165">
        <v>0</v>
      </c>
      <c r="F75" s="165">
        <v>0</v>
      </c>
      <c r="G75" s="165">
        <v>0</v>
      </c>
      <c r="H75" s="166" t="str">
        <f t="shared" si="40"/>
        <v>-</v>
      </c>
      <c r="I75" s="167">
        <f t="shared" si="37"/>
        <v>-1</v>
      </c>
      <c r="J75" s="166">
        <f t="shared" si="41"/>
        <v>0</v>
      </c>
      <c r="K75" s="165">
        <v>1038</v>
      </c>
      <c r="L75" s="165">
        <v>1869</v>
      </c>
      <c r="M75" s="165">
        <v>0</v>
      </c>
      <c r="N75" s="165">
        <v>0</v>
      </c>
      <c r="O75" s="165">
        <v>0</v>
      </c>
      <c r="P75" s="166" t="str">
        <f t="shared" si="42"/>
        <v>-</v>
      </c>
      <c r="Q75" s="167">
        <f t="shared" si="38"/>
        <v>-1</v>
      </c>
      <c r="R75" s="166">
        <f t="shared" si="43"/>
        <v>0</v>
      </c>
      <c r="S75" s="165">
        <v>1304</v>
      </c>
      <c r="T75" s="165">
        <v>2180</v>
      </c>
      <c r="U75" s="165">
        <v>651</v>
      </c>
      <c r="V75" s="165">
        <v>1674</v>
      </c>
      <c r="W75" s="165">
        <v>2685</v>
      </c>
      <c r="X75" s="166">
        <f t="shared" si="44"/>
        <v>0.60394265232974909</v>
      </c>
      <c r="Y75" s="167">
        <f t="shared" si="39"/>
        <v>0.2316513761467891</v>
      </c>
      <c r="Z75" s="166">
        <f t="shared" si="36"/>
        <v>5.4237073497483102E-4</v>
      </c>
    </row>
    <row r="76" spans="1:26" x14ac:dyDescent="0.25">
      <c r="A76" s="163" t="s">
        <v>132</v>
      </c>
      <c r="B76" s="164" t="s">
        <v>132</v>
      </c>
      <c r="C76" s="165">
        <v>204</v>
      </c>
      <c r="D76" s="165">
        <v>225</v>
      </c>
      <c r="E76" s="165">
        <v>0</v>
      </c>
      <c r="F76" s="165">
        <v>0</v>
      </c>
      <c r="G76" s="165">
        <v>0</v>
      </c>
      <c r="H76" s="166" t="str">
        <f t="shared" si="40"/>
        <v>-</v>
      </c>
      <c r="I76" s="167">
        <f t="shared" si="37"/>
        <v>-1</v>
      </c>
      <c r="J76" s="166">
        <f t="shared" si="41"/>
        <v>0</v>
      </c>
      <c r="K76" s="165">
        <v>2382</v>
      </c>
      <c r="L76" s="165">
        <v>2065</v>
      </c>
      <c r="M76" s="165">
        <v>0</v>
      </c>
      <c r="N76" s="165">
        <v>0</v>
      </c>
      <c r="O76" s="165">
        <v>0</v>
      </c>
      <c r="P76" s="166" t="str">
        <f t="shared" si="42"/>
        <v>-</v>
      </c>
      <c r="Q76" s="167">
        <f t="shared" si="38"/>
        <v>-1</v>
      </c>
      <c r="R76" s="166">
        <f t="shared" si="43"/>
        <v>0</v>
      </c>
      <c r="S76" s="165">
        <v>2586</v>
      </c>
      <c r="T76" s="165">
        <v>2290</v>
      </c>
      <c r="U76" s="165">
        <v>907</v>
      </c>
      <c r="V76" s="165">
        <v>154</v>
      </c>
      <c r="W76" s="165">
        <v>799</v>
      </c>
      <c r="X76" s="166">
        <f t="shared" si="44"/>
        <v>4.1883116883116882</v>
      </c>
      <c r="Y76" s="167">
        <f t="shared" si="39"/>
        <v>-0.65109170305676856</v>
      </c>
      <c r="Z76" s="166">
        <f t="shared" si="36"/>
        <v>7.5565323597875835E-4</v>
      </c>
    </row>
    <row r="77" spans="1:26" x14ac:dyDescent="0.25">
      <c r="A77" s="169" t="s">
        <v>146</v>
      </c>
      <c r="B77" s="170" t="s">
        <v>146</v>
      </c>
      <c r="C77" s="171">
        <f>C69-SUM(C70:C76)</f>
        <v>4695</v>
      </c>
      <c r="D77" s="171">
        <f>D69-SUM(D70:D76)</f>
        <v>4383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40"/>
        <v>-</v>
      </c>
      <c r="I77" s="173">
        <f t="shared" si="37"/>
        <v>-1</v>
      </c>
      <c r="J77" s="172">
        <f t="shared" si="41"/>
        <v>0</v>
      </c>
      <c r="K77" s="171">
        <f>K69-SUM(K70:K76)</f>
        <v>20612</v>
      </c>
      <c r="L77" s="171">
        <f>L69-SUM(L70:L76)</f>
        <v>18244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42"/>
        <v>-</v>
      </c>
      <c r="Q77" s="173">
        <f t="shared" si="38"/>
        <v>-1</v>
      </c>
      <c r="R77" s="172">
        <f t="shared" si="43"/>
        <v>0</v>
      </c>
      <c r="S77" s="171">
        <f>S69-SUM(S70:S76)</f>
        <v>25307</v>
      </c>
      <c r="T77" s="171">
        <f>T69-SUM(T70:T76)</f>
        <v>22627</v>
      </c>
      <c r="U77" s="171">
        <f>U69-SUM(U70:U76)</f>
        <v>6533</v>
      </c>
      <c r="V77" s="171">
        <f>V69-SUM(V70:V76)</f>
        <v>13696</v>
      </c>
      <c r="W77" s="171">
        <f>W69-SUM(W70:W76)</f>
        <v>34305</v>
      </c>
      <c r="X77" s="172">
        <f t="shared" si="44"/>
        <v>1.5047459112149535</v>
      </c>
      <c r="Y77" s="173">
        <f t="shared" si="39"/>
        <v>0.51610907323109556</v>
      </c>
      <c r="Z77" s="172">
        <f t="shared" si="36"/>
        <v>5.4428694494478812E-3</v>
      </c>
    </row>
    <row r="78" spans="1:26" x14ac:dyDescent="0.25">
      <c r="A78" s="1"/>
      <c r="B78" s="155" t="s">
        <v>51</v>
      </c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x14ac:dyDescent="0.25">
      <c r="A79" s="1" t="s">
        <v>0</v>
      </c>
      <c r="B79" s="156" t="s">
        <v>69</v>
      </c>
      <c r="C79" s="178">
        <f>C80+C83</f>
        <v>134409</v>
      </c>
      <c r="D79" s="178">
        <f>D80+D83</f>
        <v>131352</v>
      </c>
      <c r="E79" s="178">
        <f>E80+E83</f>
        <v>34055</v>
      </c>
      <c r="F79" s="178">
        <f>F80+F83</f>
        <v>70827</v>
      </c>
      <c r="G79" s="178">
        <f>G80+G83</f>
        <v>98456</v>
      </c>
      <c r="H79" s="179">
        <f>IFERROR(G79/F79-1,"-")</f>
        <v>0.39009134934417666</v>
      </c>
      <c r="I79" s="179">
        <f>IFERROR(G79/D79-1,"-")</f>
        <v>-0.25044156160545705</v>
      </c>
      <c r="J79" s="179">
        <f>G79/G$9</f>
        <v>0.1464066749642742</v>
      </c>
      <c r="K79" s="178">
        <f>K80+K83</f>
        <v>508840</v>
      </c>
      <c r="L79" s="178">
        <f>L80+L83</f>
        <v>501207</v>
      </c>
      <c r="M79" s="178">
        <f>M80+M83</f>
        <v>143122</v>
      </c>
      <c r="N79" s="178">
        <f>N80+N83</f>
        <v>214429</v>
      </c>
      <c r="O79" s="178">
        <f>O80+O83</f>
        <v>476344</v>
      </c>
      <c r="P79" s="179">
        <f>IFERROR(O79/N79-1,"-")</f>
        <v>1.2214532549235413</v>
      </c>
      <c r="Q79" s="179">
        <f>IFERROR(O79/L79-1,"-")</f>
        <v>-4.960625051126577E-2</v>
      </c>
      <c r="R79" s="179">
        <f>O79/O$9</f>
        <v>0.153442061081243</v>
      </c>
      <c r="S79" s="178">
        <f>S80+S83</f>
        <v>643249</v>
      </c>
      <c r="T79" s="178">
        <f>T80+T83</f>
        <v>632559</v>
      </c>
      <c r="U79" s="178">
        <f>U80+U83</f>
        <v>177177</v>
      </c>
      <c r="V79" s="178">
        <f>V80+V83</f>
        <v>285256</v>
      </c>
      <c r="W79" s="178">
        <f>W80+W83</f>
        <v>574800</v>
      </c>
      <c r="X79" s="179">
        <f>IFERROR(W79/V79-1,"-")</f>
        <v>1.0150321115068568</v>
      </c>
      <c r="Y79" s="179">
        <f>IFERROR(W79/T79-1,"-")</f>
        <v>-9.1310059614992389E-2</v>
      </c>
      <c r="Z79" s="179">
        <f t="shared" ref="Z79:Z91" si="45">U79/U$9</f>
        <v>0.14761231906395642</v>
      </c>
    </row>
    <row r="80" spans="1:26" x14ac:dyDescent="0.25">
      <c r="A80" s="1" t="s">
        <v>97</v>
      </c>
      <c r="B80" s="159" t="s">
        <v>98</v>
      </c>
      <c r="C80" s="160">
        <v>54646</v>
      </c>
      <c r="D80" s="160">
        <v>57326</v>
      </c>
      <c r="E80" s="160">
        <v>15296</v>
      </c>
      <c r="F80" s="160">
        <v>38077</v>
      </c>
      <c r="G80" s="160">
        <v>48839</v>
      </c>
      <c r="H80" s="161">
        <f>IFERROR(G80/F80-1,"-")</f>
        <v>0.28263781285290324</v>
      </c>
      <c r="I80" s="162">
        <f t="shared" ref="I80:I91" si="46">IFERROR(G80/D80-1,"-")</f>
        <v>-0.14804800614032032</v>
      </c>
      <c r="J80" s="161">
        <f>G80/G$9</f>
        <v>7.2624884197816153E-2</v>
      </c>
      <c r="K80" s="160">
        <v>224225</v>
      </c>
      <c r="L80" s="160">
        <v>228164</v>
      </c>
      <c r="M80" s="160">
        <v>67449</v>
      </c>
      <c r="N80" s="160">
        <v>109519</v>
      </c>
      <c r="O80" s="160">
        <v>230615</v>
      </c>
      <c r="P80" s="161">
        <f>IFERROR(O80/N80-1,"-")</f>
        <v>1.1057076854244468</v>
      </c>
      <c r="Q80" s="162">
        <f t="shared" ref="Q80:Q91" si="47">IFERROR(O80/L80-1,"-")</f>
        <v>1.0742273101803868E-2</v>
      </c>
      <c r="R80" s="161">
        <f>O80/O$9</f>
        <v>7.4286735880478932E-2</v>
      </c>
      <c r="S80" s="160">
        <v>278871</v>
      </c>
      <c r="T80" s="160">
        <v>285490</v>
      </c>
      <c r="U80" s="160">
        <v>82745</v>
      </c>
      <c r="V80" s="160">
        <v>147596</v>
      </c>
      <c r="W80" s="160">
        <v>279454</v>
      </c>
      <c r="X80" s="161">
        <f>IFERROR(W80/V80-1,"-")</f>
        <v>0.89337109406758985</v>
      </c>
      <c r="Y80" s="162">
        <f t="shared" ref="Y80:Y91" si="48">IFERROR(W80/T80-1,"-")</f>
        <v>-2.1142596938596769E-2</v>
      </c>
      <c r="Z80" s="161">
        <f t="shared" si="45"/>
        <v>6.8937736506132705E-2</v>
      </c>
    </row>
    <row r="81" spans="1:26" x14ac:dyDescent="0.25">
      <c r="A81" s="163" t="s">
        <v>104</v>
      </c>
      <c r="B81" s="164" t="s">
        <v>104</v>
      </c>
      <c r="C81" s="165">
        <v>18023</v>
      </c>
      <c r="D81" s="165">
        <v>19941</v>
      </c>
      <c r="E81" s="165">
        <v>7696</v>
      </c>
      <c r="F81" s="165">
        <v>24218</v>
      </c>
      <c r="G81" s="165">
        <v>29828</v>
      </c>
      <c r="H81" s="166">
        <f>IFERROR(G81/F81-1,"-")</f>
        <v>0.23164588322735158</v>
      </c>
      <c r="I81" s="167">
        <f t="shared" si="46"/>
        <v>0.4958126473095632</v>
      </c>
      <c r="J81" s="166">
        <f>G81/G$9</f>
        <v>4.4355024587982149E-2</v>
      </c>
      <c r="K81" s="165">
        <v>45859</v>
      </c>
      <c r="L81" s="165">
        <v>29985</v>
      </c>
      <c r="M81" s="165">
        <v>11781</v>
      </c>
      <c r="N81" s="165">
        <v>24585</v>
      </c>
      <c r="O81" s="165">
        <v>36378</v>
      </c>
      <c r="P81" s="166">
        <f>IFERROR(O81/N81-1,"-")</f>
        <v>0.47968273337400857</v>
      </c>
      <c r="Q81" s="167">
        <f t="shared" si="47"/>
        <v>0.21320660330165087</v>
      </c>
      <c r="R81" s="166">
        <f>O81/O$9</f>
        <v>1.1718244163909817E-2</v>
      </c>
      <c r="S81" s="165">
        <v>63882</v>
      </c>
      <c r="T81" s="165">
        <v>49926</v>
      </c>
      <c r="U81" s="165">
        <v>19477</v>
      </c>
      <c r="V81" s="165">
        <v>48803</v>
      </c>
      <c r="W81" s="165">
        <v>66206</v>
      </c>
      <c r="X81" s="166">
        <f>IFERROR(W81/V81-1,"-")</f>
        <v>0.3565969305165666</v>
      </c>
      <c r="Y81" s="167">
        <f t="shared" si="48"/>
        <v>0.3260826022513319</v>
      </c>
      <c r="Z81" s="166">
        <f t="shared" si="45"/>
        <v>1.6226965906458959E-2</v>
      </c>
    </row>
    <row r="82" spans="1:26" x14ac:dyDescent="0.25">
      <c r="A82" s="163" t="s">
        <v>101</v>
      </c>
      <c r="B82" s="164" t="s">
        <v>101</v>
      </c>
      <c r="C82" s="165">
        <v>36623</v>
      </c>
      <c r="D82" s="165">
        <v>37385</v>
      </c>
      <c r="E82" s="165">
        <v>7600</v>
      </c>
      <c r="F82" s="165">
        <v>13859</v>
      </c>
      <c r="G82" s="165">
        <v>19011</v>
      </c>
      <c r="H82" s="166">
        <f>IFERROR(G82/F82-1,"-")</f>
        <v>0.37174399307309325</v>
      </c>
      <c r="I82" s="167">
        <f t="shared" si="46"/>
        <v>-0.49148054032365918</v>
      </c>
      <c r="J82" s="166">
        <f>G82/G$9</f>
        <v>2.8269859609834004E-2</v>
      </c>
      <c r="K82" s="165">
        <v>178366</v>
      </c>
      <c r="L82" s="165">
        <v>198179</v>
      </c>
      <c r="M82" s="165">
        <v>55668</v>
      </c>
      <c r="N82" s="165">
        <v>84934</v>
      </c>
      <c r="O82" s="165">
        <v>194237</v>
      </c>
      <c r="P82" s="166">
        <f>IFERROR(O82/N82-1,"-")</f>
        <v>1.2869169001813172</v>
      </c>
      <c r="Q82" s="167">
        <f t="shared" si="47"/>
        <v>-1.9891108543286573E-2</v>
      </c>
      <c r="R82" s="166">
        <f>O82/O$9</f>
        <v>6.2568491716569113E-2</v>
      </c>
      <c r="S82" s="165">
        <v>214989</v>
      </c>
      <c r="T82" s="165">
        <v>235564</v>
      </c>
      <c r="U82" s="165">
        <v>63268</v>
      </c>
      <c r="V82" s="165">
        <v>98793</v>
      </c>
      <c r="W82" s="165">
        <v>213248</v>
      </c>
      <c r="X82" s="166">
        <f>IFERROR(W82/V82-1,"-")</f>
        <v>1.1585334993369973</v>
      </c>
      <c r="Y82" s="167">
        <f t="shared" si="48"/>
        <v>-9.4734339712349902E-2</v>
      </c>
      <c r="Z82" s="166">
        <f t="shared" si="45"/>
        <v>5.2710770599673745E-2</v>
      </c>
    </row>
    <row r="83" spans="1:26" x14ac:dyDescent="0.25">
      <c r="A83" s="1" t="s">
        <v>147</v>
      </c>
      <c r="B83" s="159" t="s">
        <v>108</v>
      </c>
      <c r="C83" s="160">
        <v>79763</v>
      </c>
      <c r="D83" s="160">
        <v>74026</v>
      </c>
      <c r="E83" s="160">
        <v>18759</v>
      </c>
      <c r="F83" s="160">
        <v>32750</v>
      </c>
      <c r="G83" s="160">
        <v>49617</v>
      </c>
      <c r="H83" s="161">
        <f>IFERROR(G83/F83-1,"-")</f>
        <v>0.51502290076335888</v>
      </c>
      <c r="I83" s="162">
        <f t="shared" si="46"/>
        <v>-0.32973549833842164</v>
      </c>
      <c r="J83" s="161">
        <f>G83/G$9</f>
        <v>7.3781790766458036E-2</v>
      </c>
      <c r="K83" s="160">
        <v>284615</v>
      </c>
      <c r="L83" s="160">
        <v>273043</v>
      </c>
      <c r="M83" s="160">
        <v>75673</v>
      </c>
      <c r="N83" s="160">
        <v>104910</v>
      </c>
      <c r="O83" s="160">
        <v>245729</v>
      </c>
      <c r="P83" s="161">
        <f>IFERROR(O83/N83-1,"-")</f>
        <v>1.3422838623582116</v>
      </c>
      <c r="Q83" s="162">
        <f t="shared" si="47"/>
        <v>-0.10003552553993322</v>
      </c>
      <c r="R83" s="161">
        <f>O83/O$9</f>
        <v>7.9155325200764085E-2</v>
      </c>
      <c r="S83" s="160">
        <v>364378</v>
      </c>
      <c r="T83" s="160">
        <v>347069</v>
      </c>
      <c r="U83" s="160">
        <v>94432</v>
      </c>
      <c r="V83" s="160">
        <v>137660</v>
      </c>
      <c r="W83" s="160">
        <v>295346</v>
      </c>
      <c r="X83" s="161">
        <f>IFERROR(W83/V83-1,"-")</f>
        <v>1.1454743571117247</v>
      </c>
      <c r="Y83" s="162">
        <f t="shared" si="48"/>
        <v>-0.14902800307719788</v>
      </c>
      <c r="Z83" s="161">
        <f t="shared" si="45"/>
        <v>7.8674582557823725E-2</v>
      </c>
    </row>
    <row r="84" spans="1:26" x14ac:dyDescent="0.25">
      <c r="A84" s="163" t="s">
        <v>111</v>
      </c>
      <c r="B84" s="164" t="s">
        <v>111</v>
      </c>
      <c r="C84" s="165">
        <v>9879</v>
      </c>
      <c r="D84" s="165">
        <v>9286</v>
      </c>
      <c r="E84" s="165">
        <v>2578</v>
      </c>
      <c r="F84" s="165">
        <v>3228</v>
      </c>
      <c r="G84" s="165">
        <v>5828</v>
      </c>
      <c r="H84" s="166">
        <f t="shared" ref="H84:H91" si="49">IFERROR(G84/F84-1,"-")</f>
        <v>0.80545229244114003</v>
      </c>
      <c r="I84" s="167">
        <f t="shared" si="46"/>
        <v>-0.37238854189101878</v>
      </c>
      <c r="J84" s="166">
        <f t="shared" ref="J84:J91" si="50">G84/G$9</f>
        <v>8.6663900797492276E-3</v>
      </c>
      <c r="K84" s="165">
        <v>46319</v>
      </c>
      <c r="L84" s="165">
        <v>54466</v>
      </c>
      <c r="M84" s="165">
        <v>15879</v>
      </c>
      <c r="N84" s="165">
        <v>11210</v>
      </c>
      <c r="O84" s="165">
        <v>56300</v>
      </c>
      <c r="P84" s="166">
        <f t="shared" ref="P84:P91" si="51">IFERROR(O84/N84-1,"-")</f>
        <v>4.0223015165031226</v>
      </c>
      <c r="Q84" s="167">
        <f t="shared" si="47"/>
        <v>3.3672382770902898E-2</v>
      </c>
      <c r="R84" s="166">
        <f t="shared" ref="R84:R91" si="52">O84/O$9</f>
        <v>1.8135607961628532E-2</v>
      </c>
      <c r="S84" s="165">
        <v>56198</v>
      </c>
      <c r="T84" s="165">
        <v>63752</v>
      </c>
      <c r="U84" s="165">
        <v>18457</v>
      </c>
      <c r="V84" s="165">
        <v>14438</v>
      </c>
      <c r="W84" s="165">
        <v>62128</v>
      </c>
      <c r="X84" s="166">
        <f t="shared" ref="X84:X91" si="53">IFERROR(W84/V84-1,"-")</f>
        <v>3.3030890705083804</v>
      </c>
      <c r="Y84" s="167">
        <f t="shared" si="48"/>
        <v>-2.5473710628686197E-2</v>
      </c>
      <c r="Z84" s="166">
        <f t="shared" si="45"/>
        <v>1.5377168441521438E-2</v>
      </c>
    </row>
    <row r="85" spans="1:26" x14ac:dyDescent="0.25">
      <c r="A85" s="163" t="s">
        <v>114</v>
      </c>
      <c r="B85" s="164" t="s">
        <v>114</v>
      </c>
      <c r="C85" s="165">
        <v>24156</v>
      </c>
      <c r="D85" s="165">
        <v>20849</v>
      </c>
      <c r="E85" s="165">
        <v>5409</v>
      </c>
      <c r="F85" s="165">
        <v>8563</v>
      </c>
      <c r="G85" s="165">
        <v>13220</v>
      </c>
      <c r="H85" s="166">
        <f t="shared" si="49"/>
        <v>0.54385145392969747</v>
      </c>
      <c r="I85" s="167">
        <f t="shared" si="46"/>
        <v>-0.36591683054343138</v>
      </c>
      <c r="J85" s="166">
        <f t="shared" si="50"/>
        <v>1.9658489508284967E-2</v>
      </c>
      <c r="K85" s="165">
        <v>144212</v>
      </c>
      <c r="L85" s="165">
        <v>117342</v>
      </c>
      <c r="M85" s="165">
        <v>27251</v>
      </c>
      <c r="N85" s="165">
        <v>36097</v>
      </c>
      <c r="O85" s="165">
        <v>84214</v>
      </c>
      <c r="P85" s="166">
        <f t="shared" si="51"/>
        <v>1.3329916613568993</v>
      </c>
      <c r="Q85" s="167">
        <f t="shared" si="47"/>
        <v>-0.28232005590496156</v>
      </c>
      <c r="R85" s="166">
        <f t="shared" si="52"/>
        <v>2.7127390566262614E-2</v>
      </c>
      <c r="S85" s="165">
        <v>168368</v>
      </c>
      <c r="T85" s="165">
        <v>138191</v>
      </c>
      <c r="U85" s="165">
        <v>32660</v>
      </c>
      <c r="V85" s="165">
        <v>44660</v>
      </c>
      <c r="W85" s="165">
        <v>97434</v>
      </c>
      <c r="X85" s="166">
        <f t="shared" si="53"/>
        <v>1.1816838334079711</v>
      </c>
      <c r="Y85" s="167">
        <f t="shared" si="48"/>
        <v>-0.29493237620394963</v>
      </c>
      <c r="Z85" s="166">
        <f t="shared" si="45"/>
        <v>2.7210181573391674E-2</v>
      </c>
    </row>
    <row r="86" spans="1:26" x14ac:dyDescent="0.25">
      <c r="A86" s="163" t="s">
        <v>117</v>
      </c>
      <c r="B86" s="164" t="s">
        <v>117</v>
      </c>
      <c r="C86" s="165">
        <v>4329</v>
      </c>
      <c r="D86" s="165">
        <v>5447</v>
      </c>
      <c r="E86" s="165">
        <v>1714</v>
      </c>
      <c r="F86" s="165">
        <v>5280</v>
      </c>
      <c r="G86" s="165">
        <v>5870</v>
      </c>
      <c r="H86" s="166">
        <f t="shared" si="49"/>
        <v>0.11174242424242431</v>
      </c>
      <c r="I86" s="167">
        <f t="shared" si="46"/>
        <v>7.765742610611337E-2</v>
      </c>
      <c r="J86" s="166">
        <f t="shared" si="50"/>
        <v>8.7288451901386347E-3</v>
      </c>
      <c r="K86" s="165">
        <v>13055</v>
      </c>
      <c r="L86" s="165">
        <v>15628</v>
      </c>
      <c r="M86" s="165">
        <v>5151</v>
      </c>
      <c r="N86" s="165">
        <v>11108</v>
      </c>
      <c r="O86" s="165">
        <v>20133</v>
      </c>
      <c r="P86" s="166">
        <f t="shared" si="51"/>
        <v>0.81247749369823552</v>
      </c>
      <c r="Q86" s="167">
        <f t="shared" si="47"/>
        <v>0.28826465318658823</v>
      </c>
      <c r="R86" s="166">
        <f t="shared" si="52"/>
        <v>6.485332062015404E-3</v>
      </c>
      <c r="S86" s="165">
        <v>17384</v>
      </c>
      <c r="T86" s="165">
        <v>21075</v>
      </c>
      <c r="U86" s="165">
        <v>6865</v>
      </c>
      <c r="V86" s="165">
        <v>16388</v>
      </c>
      <c r="W86" s="165">
        <v>26003</v>
      </c>
      <c r="X86" s="166">
        <f t="shared" si="53"/>
        <v>0.58670978764949955</v>
      </c>
      <c r="Y86" s="167">
        <f t="shared" si="48"/>
        <v>0.23383155397390265</v>
      </c>
      <c r="Z86" s="166">
        <f t="shared" si="45"/>
        <v>5.7194701929373501E-3</v>
      </c>
    </row>
    <row r="87" spans="1:26" x14ac:dyDescent="0.25">
      <c r="A87" s="163" t="s">
        <v>124</v>
      </c>
      <c r="B87" s="164" t="s">
        <v>124</v>
      </c>
      <c r="C87" s="165">
        <v>2204</v>
      </c>
      <c r="D87" s="165">
        <v>1860</v>
      </c>
      <c r="E87" s="165">
        <v>286</v>
      </c>
      <c r="F87" s="165">
        <v>921</v>
      </c>
      <c r="G87" s="165">
        <v>1133</v>
      </c>
      <c r="H87" s="166">
        <f t="shared" si="49"/>
        <v>0.23018458197611302</v>
      </c>
      <c r="I87" s="167">
        <f t="shared" si="46"/>
        <v>-0.39086021505376345</v>
      </c>
      <c r="J87" s="166">
        <f t="shared" si="50"/>
        <v>1.6848009540761624E-3</v>
      </c>
      <c r="K87" s="165">
        <v>5331</v>
      </c>
      <c r="L87" s="165">
        <v>4340</v>
      </c>
      <c r="M87" s="165">
        <v>1248</v>
      </c>
      <c r="N87" s="165">
        <v>2935</v>
      </c>
      <c r="O87" s="165">
        <v>4473</v>
      </c>
      <c r="P87" s="166">
        <f t="shared" si="51"/>
        <v>0.52402044293015337</v>
      </c>
      <c r="Q87" s="167">
        <f t="shared" si="47"/>
        <v>3.0645161290322687E-2</v>
      </c>
      <c r="R87" s="166">
        <f t="shared" si="52"/>
        <v>1.44086277819475E-3</v>
      </c>
      <c r="S87" s="165">
        <v>7535</v>
      </c>
      <c r="T87" s="165">
        <v>6200</v>
      </c>
      <c r="U87" s="165">
        <v>1534</v>
      </c>
      <c r="V87" s="165">
        <v>3856</v>
      </c>
      <c r="W87" s="165">
        <v>5606</v>
      </c>
      <c r="X87" s="166">
        <f t="shared" si="53"/>
        <v>0.45383817427385886</v>
      </c>
      <c r="Y87" s="167">
        <f t="shared" si="48"/>
        <v>-9.5806451612903243E-2</v>
      </c>
      <c r="Z87" s="166">
        <f t="shared" si="45"/>
        <v>1.2780287364844711E-3</v>
      </c>
    </row>
    <row r="88" spans="1:26" x14ac:dyDescent="0.25">
      <c r="A88" s="163" t="s">
        <v>120</v>
      </c>
      <c r="B88" s="164" t="s">
        <v>120</v>
      </c>
      <c r="C88" s="165">
        <v>728</v>
      </c>
      <c r="D88" s="165">
        <v>938</v>
      </c>
      <c r="E88" s="165">
        <v>240</v>
      </c>
      <c r="F88" s="165">
        <v>804</v>
      </c>
      <c r="G88" s="165">
        <v>921</v>
      </c>
      <c r="H88" s="166">
        <f t="shared" si="49"/>
        <v>0.14552238805970141</v>
      </c>
      <c r="I88" s="167">
        <f t="shared" si="46"/>
        <v>-1.8123667377398678E-2</v>
      </c>
      <c r="J88" s="166">
        <f t="shared" si="50"/>
        <v>1.3695513492534383E-3</v>
      </c>
      <c r="K88" s="165">
        <v>5108</v>
      </c>
      <c r="L88" s="165">
        <v>4657</v>
      </c>
      <c r="M88" s="165">
        <v>1576</v>
      </c>
      <c r="N88" s="165">
        <v>3904</v>
      </c>
      <c r="O88" s="165">
        <v>4162</v>
      </c>
      <c r="P88" s="166">
        <f t="shared" si="51"/>
        <v>6.6086065573770503E-2</v>
      </c>
      <c r="Q88" s="167">
        <f t="shared" si="47"/>
        <v>-0.10629160403693361</v>
      </c>
      <c r="R88" s="166">
        <f t="shared" si="52"/>
        <v>1.3406820663640843E-3</v>
      </c>
      <c r="S88" s="165">
        <v>5836</v>
      </c>
      <c r="T88" s="165">
        <v>5595</v>
      </c>
      <c r="U88" s="165">
        <v>1816</v>
      </c>
      <c r="V88" s="165">
        <v>4708</v>
      </c>
      <c r="W88" s="165">
        <v>5083</v>
      </c>
      <c r="X88" s="166">
        <f t="shared" si="53"/>
        <v>7.9651656754460509E-2</v>
      </c>
      <c r="Y88" s="167">
        <f t="shared" si="48"/>
        <v>-9.1510277033065246E-2</v>
      </c>
      <c r="Z88" s="166">
        <f t="shared" si="45"/>
        <v>1.51297274149661E-3</v>
      </c>
    </row>
    <row r="89" spans="1:26" x14ac:dyDescent="0.25">
      <c r="A89" s="163" t="s">
        <v>129</v>
      </c>
      <c r="B89" s="164" t="s">
        <v>129</v>
      </c>
      <c r="C89" s="165">
        <v>1144</v>
      </c>
      <c r="D89" s="165">
        <v>804</v>
      </c>
      <c r="E89" s="165">
        <v>286</v>
      </c>
      <c r="F89" s="165">
        <v>296</v>
      </c>
      <c r="G89" s="165">
        <v>433</v>
      </c>
      <c r="H89" s="166">
        <f t="shared" si="49"/>
        <v>0.46283783783783794</v>
      </c>
      <c r="I89" s="167">
        <f t="shared" si="46"/>
        <v>-0.46144278606965172</v>
      </c>
      <c r="J89" s="166">
        <f t="shared" si="50"/>
        <v>6.4388244758603564E-4</v>
      </c>
      <c r="K89" s="165">
        <v>2460</v>
      </c>
      <c r="L89" s="165">
        <v>2986</v>
      </c>
      <c r="M89" s="165">
        <v>1422</v>
      </c>
      <c r="N89" s="165">
        <v>781</v>
      </c>
      <c r="O89" s="165">
        <v>2952</v>
      </c>
      <c r="P89" s="166">
        <f t="shared" si="51"/>
        <v>2.7797695262483995</v>
      </c>
      <c r="Q89" s="167">
        <f t="shared" si="47"/>
        <v>-1.1386470194239773E-2</v>
      </c>
      <c r="R89" s="166">
        <f t="shared" si="52"/>
        <v>9.5091145120297389E-4</v>
      </c>
      <c r="S89" s="165">
        <v>3604</v>
      </c>
      <c r="T89" s="165">
        <v>3790</v>
      </c>
      <c r="U89" s="165">
        <v>1708</v>
      </c>
      <c r="V89" s="165">
        <v>1077</v>
      </c>
      <c r="W89" s="165">
        <v>3385</v>
      </c>
      <c r="X89" s="166">
        <f t="shared" si="53"/>
        <v>2.1429897864438257</v>
      </c>
      <c r="Y89" s="167">
        <f t="shared" si="48"/>
        <v>-0.10686015831134565</v>
      </c>
      <c r="Z89" s="166">
        <f t="shared" si="45"/>
        <v>1.4229941863855781E-3</v>
      </c>
    </row>
    <row r="90" spans="1:26" x14ac:dyDescent="0.25">
      <c r="A90" s="163" t="s">
        <v>132</v>
      </c>
      <c r="B90" s="164" t="s">
        <v>132</v>
      </c>
      <c r="C90" s="165">
        <v>3091</v>
      </c>
      <c r="D90" s="165">
        <v>2073</v>
      </c>
      <c r="E90" s="165">
        <v>408</v>
      </c>
      <c r="F90" s="165">
        <v>385</v>
      </c>
      <c r="G90" s="165">
        <v>658</v>
      </c>
      <c r="H90" s="166">
        <f t="shared" si="49"/>
        <v>0.70909090909090899</v>
      </c>
      <c r="I90" s="167">
        <f t="shared" si="46"/>
        <v>-0.68258562469850459</v>
      </c>
      <c r="J90" s="166">
        <f t="shared" si="50"/>
        <v>9.7846339610071923E-4</v>
      </c>
      <c r="K90" s="165">
        <v>4424</v>
      </c>
      <c r="L90" s="165">
        <v>4834</v>
      </c>
      <c r="M90" s="165">
        <v>1922</v>
      </c>
      <c r="N90" s="165">
        <v>947</v>
      </c>
      <c r="O90" s="165">
        <v>3040</v>
      </c>
      <c r="P90" s="166">
        <f t="shared" si="51"/>
        <v>2.2101372756071807</v>
      </c>
      <c r="Q90" s="167">
        <f t="shared" si="47"/>
        <v>-0.37112122465866781</v>
      </c>
      <c r="R90" s="166">
        <f t="shared" si="52"/>
        <v>9.792584050328729E-4</v>
      </c>
      <c r="S90" s="165">
        <v>7515</v>
      </c>
      <c r="T90" s="165">
        <v>6907</v>
      </c>
      <c r="U90" s="165">
        <v>2330</v>
      </c>
      <c r="V90" s="165">
        <v>1332</v>
      </c>
      <c r="W90" s="165">
        <v>3698</v>
      </c>
      <c r="X90" s="166">
        <f t="shared" si="53"/>
        <v>1.7762762762762763</v>
      </c>
      <c r="Y90" s="167">
        <f t="shared" si="48"/>
        <v>-0.464601129289127</v>
      </c>
      <c r="Z90" s="166">
        <f t="shared" si="45"/>
        <v>1.941204013043558E-3</v>
      </c>
    </row>
    <row r="91" spans="1:26" x14ac:dyDescent="0.25">
      <c r="A91" s="169" t="s">
        <v>146</v>
      </c>
      <c r="B91" s="170" t="s">
        <v>146</v>
      </c>
      <c r="C91" s="171">
        <f>C83-SUM(C84:C90)</f>
        <v>34232</v>
      </c>
      <c r="D91" s="171">
        <f>D83-SUM(D84:D90)</f>
        <v>32769</v>
      </c>
      <c r="E91" s="171">
        <f>E83-SUM(E84:E90)</f>
        <v>7838</v>
      </c>
      <c r="F91" s="171">
        <f>F83-SUM(F84:F90)</f>
        <v>13273</v>
      </c>
      <c r="G91" s="171">
        <f>G83-SUM(G84:G90)</f>
        <v>21554</v>
      </c>
      <c r="H91" s="172">
        <f t="shared" si="49"/>
        <v>0.62389813907933389</v>
      </c>
      <c r="I91" s="173">
        <f t="shared" si="46"/>
        <v>-0.34224419420794039</v>
      </c>
      <c r="J91" s="172">
        <f t="shared" si="50"/>
        <v>3.205136784126885E-2</v>
      </c>
      <c r="K91" s="171">
        <f>K83-SUM(K84:K90)</f>
        <v>63706</v>
      </c>
      <c r="L91" s="171">
        <f>L83-SUM(L84:L90)</f>
        <v>68790</v>
      </c>
      <c r="M91" s="171">
        <f>M83-SUM(M84:M90)</f>
        <v>21224</v>
      </c>
      <c r="N91" s="171">
        <f>N83-SUM(N84:N90)</f>
        <v>37928</v>
      </c>
      <c r="O91" s="171">
        <f>O83-SUM(O84:O90)</f>
        <v>70455</v>
      </c>
      <c r="P91" s="172">
        <f t="shared" si="51"/>
        <v>0.85759860788863107</v>
      </c>
      <c r="Q91" s="173">
        <f t="shared" si="47"/>
        <v>2.4204099433057236E-2</v>
      </c>
      <c r="R91" s="172">
        <f t="shared" si="52"/>
        <v>2.2695279910062847E-2</v>
      </c>
      <c r="S91" s="171">
        <f>S83-SUM(S84:S90)</f>
        <v>97938</v>
      </c>
      <c r="T91" s="171">
        <f>T83-SUM(T84:T90)</f>
        <v>101559</v>
      </c>
      <c r="U91" s="171">
        <f>U83-SUM(U84:U90)</f>
        <v>29062</v>
      </c>
      <c r="V91" s="171">
        <f>V83-SUM(V84:V90)</f>
        <v>51201</v>
      </c>
      <c r="W91" s="171">
        <f>W83-SUM(W84:W90)</f>
        <v>92009</v>
      </c>
      <c r="X91" s="172">
        <f t="shared" si="53"/>
        <v>0.79701568328743577</v>
      </c>
      <c r="Y91" s="173">
        <f t="shared" si="48"/>
        <v>-9.4034009787414163E-2</v>
      </c>
      <c r="Z91" s="172">
        <f t="shared" si="45"/>
        <v>2.421256267256304E-2</v>
      </c>
    </row>
    <row r="92" spans="1:26" x14ac:dyDescent="0.25">
      <c r="A92" s="1"/>
      <c r="B92" s="155" t="s">
        <v>52</v>
      </c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x14ac:dyDescent="0.25">
      <c r="A93" s="1" t="s">
        <v>0</v>
      </c>
      <c r="B93" s="156" t="s">
        <v>69</v>
      </c>
      <c r="C93" s="178">
        <f>C94+C97</f>
        <v>14630</v>
      </c>
      <c r="D93" s="178">
        <f>D94+D97</f>
        <v>13399</v>
      </c>
      <c r="E93" s="178">
        <f>E94+E97</f>
        <v>0</v>
      </c>
      <c r="F93" s="178">
        <f>F94+F97</f>
        <v>0</v>
      </c>
      <c r="G93" s="178">
        <f>G94+G97</f>
        <v>5131</v>
      </c>
      <c r="H93" s="179" t="str">
        <f>IFERROR(G93/F93-1,"-")</f>
        <v>-</v>
      </c>
      <c r="I93" s="179">
        <f>IFERROR(G93/D93-1,"-")</f>
        <v>-0.61706097469960453</v>
      </c>
      <c r="J93" s="179">
        <f>G93/G$9</f>
        <v>7.6299326525726303E-3</v>
      </c>
      <c r="K93" s="178">
        <f>K94+K97</f>
        <v>39356</v>
      </c>
      <c r="L93" s="178">
        <f>L94+L97</f>
        <v>42488</v>
      </c>
      <c r="M93" s="178">
        <f>M94+M97</f>
        <v>0</v>
      </c>
      <c r="N93" s="178">
        <f>N94+N97</f>
        <v>0</v>
      </c>
      <c r="O93" s="178">
        <f>O94+O97</f>
        <v>46354</v>
      </c>
      <c r="P93" s="179" t="str">
        <f>IFERROR(O93/N93-1,"-")</f>
        <v>-</v>
      </c>
      <c r="Q93" s="179">
        <f>IFERROR(O93/L93-1,"-")</f>
        <v>9.0990397288646108E-2</v>
      </c>
      <c r="R93" s="179">
        <f>O93/O$9</f>
        <v>1.4931757929899273E-2</v>
      </c>
      <c r="S93" s="178">
        <f>S94+S97</f>
        <v>53986</v>
      </c>
      <c r="T93" s="178">
        <f>T94+T97</f>
        <v>55887</v>
      </c>
      <c r="U93" s="178">
        <f>U94+U97</f>
        <v>24221</v>
      </c>
      <c r="V93" s="178">
        <f>V94+V97</f>
        <v>33444</v>
      </c>
      <c r="W93" s="178">
        <f>W94+W97</f>
        <v>51485</v>
      </c>
      <c r="X93" s="179">
        <f>IFERROR(W93/V93-1,"-")</f>
        <v>0.53943906231312044</v>
      </c>
      <c r="Y93" s="179">
        <f>IFERROR(W93/T93-1,"-")</f>
        <v>-7.8766081557428369E-2</v>
      </c>
      <c r="Z93" s="179">
        <f t="shared" ref="Z93:Z105" si="54">U93/U$9</f>
        <v>2.017935725318799E-2</v>
      </c>
    </row>
    <row r="94" spans="1:26" x14ac:dyDescent="0.25">
      <c r="A94" s="1" t="s">
        <v>97</v>
      </c>
      <c r="B94" s="159" t="s">
        <v>98</v>
      </c>
      <c r="C94" s="160">
        <v>10100</v>
      </c>
      <c r="D94" s="160">
        <v>9418</v>
      </c>
      <c r="E94" s="160">
        <v>0</v>
      </c>
      <c r="F94" s="160">
        <v>0</v>
      </c>
      <c r="G94" s="160">
        <v>3937</v>
      </c>
      <c r="H94" s="161" t="str">
        <f>IFERROR(G94/F94-1,"-")</f>
        <v>-</v>
      </c>
      <c r="I94" s="162">
        <f t="shared" ref="I94:I105" si="55">IFERROR(G94/D94-1,"-")</f>
        <v>-0.58197069441495008</v>
      </c>
      <c r="J94" s="161">
        <f>G94/G$9</f>
        <v>5.8544230857880426E-3</v>
      </c>
      <c r="K94" s="160">
        <v>24182</v>
      </c>
      <c r="L94" s="160">
        <v>27701</v>
      </c>
      <c r="M94" s="160">
        <v>0</v>
      </c>
      <c r="N94" s="160">
        <v>0</v>
      </c>
      <c r="O94" s="160">
        <v>29872</v>
      </c>
      <c r="P94" s="161" t="str">
        <f>IFERROR(O94/N94-1,"-")</f>
        <v>-</v>
      </c>
      <c r="Q94" s="162">
        <f t="shared" ref="Q94:Q105" si="56">IFERROR(O94/L94-1,"-")</f>
        <v>7.8372621927006225E-2</v>
      </c>
      <c r="R94" s="161">
        <f>O94/O$9</f>
        <v>9.6225023273493349E-3</v>
      </c>
      <c r="S94" s="160">
        <v>34282</v>
      </c>
      <c r="T94" s="160">
        <v>37119</v>
      </c>
      <c r="U94" s="160">
        <v>16023</v>
      </c>
      <c r="V94" s="160">
        <v>21732</v>
      </c>
      <c r="W94" s="160">
        <v>33809</v>
      </c>
      <c r="X94" s="161">
        <f>IFERROR(W94/V94-1,"-")</f>
        <v>0.55572427756304066</v>
      </c>
      <c r="Y94" s="162">
        <f t="shared" ref="Y94:Y105" si="57">IFERROR(W94/T94-1,"-")</f>
        <v>-8.9172660901425171E-2</v>
      </c>
      <c r="Z94" s="161">
        <f t="shared" si="54"/>
        <v>1.3349318412445034E-2</v>
      </c>
    </row>
    <row r="95" spans="1:26" x14ac:dyDescent="0.25">
      <c r="A95" s="163" t="s">
        <v>104</v>
      </c>
      <c r="B95" s="164" t="s">
        <v>104</v>
      </c>
      <c r="C95" s="165">
        <v>7479</v>
      </c>
      <c r="D95" s="165">
        <v>6900</v>
      </c>
      <c r="E95" s="165">
        <v>0</v>
      </c>
      <c r="F95" s="165">
        <v>0</v>
      </c>
      <c r="G95" s="165">
        <v>2928</v>
      </c>
      <c r="H95" s="166" t="str">
        <f>IFERROR(G95/F95-1,"-")</f>
        <v>-</v>
      </c>
      <c r="I95" s="167">
        <f t="shared" si="55"/>
        <v>-0.57565217391304346</v>
      </c>
      <c r="J95" s="166">
        <f>G95/G$9</f>
        <v>4.3540134100044162E-3</v>
      </c>
      <c r="K95" s="165">
        <v>9285</v>
      </c>
      <c r="L95" s="165">
        <v>12253</v>
      </c>
      <c r="M95" s="165">
        <v>0</v>
      </c>
      <c r="N95" s="165">
        <v>0</v>
      </c>
      <c r="O95" s="165">
        <v>13361</v>
      </c>
      <c r="P95" s="166" t="str">
        <f>IFERROR(O95/N95-1,"-")</f>
        <v>-</v>
      </c>
      <c r="Q95" s="167">
        <f t="shared" si="56"/>
        <v>9.0426834244674792E-2</v>
      </c>
      <c r="R95" s="166">
        <f>O95/O$9</f>
        <v>4.3039051150145441E-3</v>
      </c>
      <c r="S95" s="165">
        <v>16764</v>
      </c>
      <c r="T95" s="165">
        <v>19153</v>
      </c>
      <c r="U95" s="165">
        <v>8684</v>
      </c>
      <c r="V95" s="165">
        <v>11001</v>
      </c>
      <c r="W95" s="165">
        <v>16289</v>
      </c>
      <c r="X95" s="166">
        <f>IFERROR(W95/V95-1,"-")</f>
        <v>0.48068357422052532</v>
      </c>
      <c r="Y95" s="167">
        <f t="shared" si="57"/>
        <v>-0.14953271028037385</v>
      </c>
      <c r="Z95" s="166">
        <f t="shared" si="54"/>
        <v>7.2349423387425994E-3</v>
      </c>
    </row>
    <row r="96" spans="1:26" x14ac:dyDescent="0.25">
      <c r="A96" s="163" t="s">
        <v>101</v>
      </c>
      <c r="B96" s="164" t="s">
        <v>101</v>
      </c>
      <c r="C96" s="165">
        <v>2621</v>
      </c>
      <c r="D96" s="165">
        <v>2518</v>
      </c>
      <c r="E96" s="165">
        <v>0</v>
      </c>
      <c r="F96" s="165">
        <v>0</v>
      </c>
      <c r="G96" s="165">
        <v>1009</v>
      </c>
      <c r="H96" s="166" t="str">
        <f>IFERROR(G96/F96-1,"-")</f>
        <v>-</v>
      </c>
      <c r="I96" s="167">
        <f t="shared" si="55"/>
        <v>-0.59928514694201751</v>
      </c>
      <c r="J96" s="166">
        <f>G96/G$9</f>
        <v>1.5004096757836257E-3</v>
      </c>
      <c r="K96" s="165">
        <v>14897</v>
      </c>
      <c r="L96" s="165">
        <v>15448</v>
      </c>
      <c r="M96" s="165">
        <v>0</v>
      </c>
      <c r="N96" s="165">
        <v>0</v>
      </c>
      <c r="O96" s="165">
        <v>16511</v>
      </c>
      <c r="P96" s="166" t="str">
        <f>IFERROR(O96/N96-1,"-")</f>
        <v>-</v>
      </c>
      <c r="Q96" s="167">
        <f t="shared" si="56"/>
        <v>6.881149663386843E-2</v>
      </c>
      <c r="R96" s="166">
        <f>O96/O$9</f>
        <v>5.3185972123347908E-3</v>
      </c>
      <c r="S96" s="165">
        <v>17518</v>
      </c>
      <c r="T96" s="165">
        <v>17966</v>
      </c>
      <c r="U96" s="165">
        <v>7339</v>
      </c>
      <c r="V96" s="165">
        <v>10731</v>
      </c>
      <c r="W96" s="165">
        <v>17520</v>
      </c>
      <c r="X96" s="166">
        <f>IFERROR(W96/V96-1,"-")</f>
        <v>0.63265306122448983</v>
      </c>
      <c r="Y96" s="167">
        <f t="shared" si="57"/>
        <v>-2.4824668818880125E-2</v>
      </c>
      <c r="Z96" s="166">
        <f t="shared" si="54"/>
        <v>6.1143760737024343E-3</v>
      </c>
    </row>
    <row r="97" spans="1:26" x14ac:dyDescent="0.25">
      <c r="A97" s="1" t="s">
        <v>147</v>
      </c>
      <c r="B97" s="159" t="s">
        <v>108</v>
      </c>
      <c r="C97" s="160">
        <v>4530</v>
      </c>
      <c r="D97" s="160">
        <v>3981</v>
      </c>
      <c r="E97" s="160">
        <v>0</v>
      </c>
      <c r="F97" s="160">
        <v>0</v>
      </c>
      <c r="G97" s="160">
        <v>1194</v>
      </c>
      <c r="H97" s="161" t="str">
        <f>IFERROR(G97/F97-1,"-")</f>
        <v>-</v>
      </c>
      <c r="I97" s="162">
        <f t="shared" si="55"/>
        <v>-0.70007535795026377</v>
      </c>
      <c r="J97" s="161">
        <f>G97/G$9</f>
        <v>1.7755095667845878E-3</v>
      </c>
      <c r="K97" s="160">
        <v>15174</v>
      </c>
      <c r="L97" s="160">
        <v>14787</v>
      </c>
      <c r="M97" s="160">
        <v>0</v>
      </c>
      <c r="N97" s="160">
        <v>0</v>
      </c>
      <c r="O97" s="160">
        <v>16482</v>
      </c>
      <c r="P97" s="161" t="str">
        <f>IFERROR(O97/N97-1,"-")</f>
        <v>-</v>
      </c>
      <c r="Q97" s="162">
        <f t="shared" si="56"/>
        <v>0.11462771353215673</v>
      </c>
      <c r="R97" s="161">
        <f>O97/O$9</f>
        <v>5.3092556025499376E-3</v>
      </c>
      <c r="S97" s="160">
        <v>19704</v>
      </c>
      <c r="T97" s="160">
        <v>18768</v>
      </c>
      <c r="U97" s="160">
        <v>8198</v>
      </c>
      <c r="V97" s="160">
        <v>11712</v>
      </c>
      <c r="W97" s="160">
        <v>17676</v>
      </c>
      <c r="X97" s="161">
        <f>IFERROR(W97/V97-1,"-")</f>
        <v>0.50922131147540983</v>
      </c>
      <c r="Y97" s="162">
        <f t="shared" si="57"/>
        <v>-5.8184143222506424E-2</v>
      </c>
      <c r="Z97" s="161">
        <f t="shared" si="54"/>
        <v>6.8300388407429562E-3</v>
      </c>
    </row>
    <row r="98" spans="1:26" x14ac:dyDescent="0.25">
      <c r="A98" s="163" t="s">
        <v>111</v>
      </c>
      <c r="B98" s="164" t="s">
        <v>111</v>
      </c>
      <c r="C98" s="165">
        <v>259</v>
      </c>
      <c r="D98" s="165">
        <v>210</v>
      </c>
      <c r="E98" s="165">
        <v>0</v>
      </c>
      <c r="F98" s="165">
        <v>0</v>
      </c>
      <c r="G98" s="165">
        <v>50</v>
      </c>
      <c r="H98" s="166" t="str">
        <f t="shared" ref="H98:H105" si="58">IFERROR(G98/F98-1,"-")</f>
        <v>-</v>
      </c>
      <c r="I98" s="167">
        <f t="shared" si="55"/>
        <v>-0.76190476190476186</v>
      </c>
      <c r="J98" s="166">
        <f t="shared" ref="J98:J105" si="59">G98/G$9</f>
        <v>7.4351321892151924E-5</v>
      </c>
      <c r="K98" s="165">
        <v>2006</v>
      </c>
      <c r="L98" s="165">
        <v>2211</v>
      </c>
      <c r="M98" s="165">
        <v>0</v>
      </c>
      <c r="N98" s="165">
        <v>0</v>
      </c>
      <c r="O98" s="165">
        <v>2353</v>
      </c>
      <c r="P98" s="166" t="str">
        <f t="shared" ref="P98:P105" si="60">IFERROR(O98/N98-1,"-")</f>
        <v>-</v>
      </c>
      <c r="Q98" s="167">
        <f t="shared" si="56"/>
        <v>6.4224332881049229E-2</v>
      </c>
      <c r="R98" s="166">
        <f t="shared" ref="R98:R105" si="61">O98/O$9</f>
        <v>7.5795889047445717E-4</v>
      </c>
      <c r="S98" s="165">
        <v>2265</v>
      </c>
      <c r="T98" s="165">
        <v>2421</v>
      </c>
      <c r="U98" s="165">
        <v>1288</v>
      </c>
      <c r="V98" s="165">
        <v>921</v>
      </c>
      <c r="W98" s="165">
        <v>2403</v>
      </c>
      <c r="X98" s="166">
        <f t="shared" ref="X98:X105" si="62">IFERROR(W98/V98-1,"-")</f>
        <v>1.6091205211726383</v>
      </c>
      <c r="Y98" s="167">
        <f t="shared" si="57"/>
        <v>-7.4349442379182396E-3</v>
      </c>
      <c r="Z98" s="166">
        <f t="shared" si="54"/>
        <v>1.0730775831760096E-3</v>
      </c>
    </row>
    <row r="99" spans="1:26" x14ac:dyDescent="0.25">
      <c r="A99" s="163" t="s">
        <v>114</v>
      </c>
      <c r="B99" s="164" t="s">
        <v>114</v>
      </c>
      <c r="C99" s="165">
        <v>632</v>
      </c>
      <c r="D99" s="165">
        <v>551</v>
      </c>
      <c r="E99" s="165">
        <v>0</v>
      </c>
      <c r="F99" s="165">
        <v>0</v>
      </c>
      <c r="G99" s="165">
        <v>194</v>
      </c>
      <c r="H99" s="166" t="str">
        <f t="shared" si="58"/>
        <v>-</v>
      </c>
      <c r="I99" s="167">
        <f t="shared" si="55"/>
        <v>-0.64791288566243188</v>
      </c>
      <c r="J99" s="166">
        <f t="shared" si="59"/>
        <v>2.8848312894154946E-4</v>
      </c>
      <c r="K99" s="165">
        <v>3895</v>
      </c>
      <c r="L99" s="165">
        <v>3354</v>
      </c>
      <c r="M99" s="165">
        <v>0</v>
      </c>
      <c r="N99" s="165">
        <v>0</v>
      </c>
      <c r="O99" s="165">
        <v>3288</v>
      </c>
      <c r="P99" s="166" t="str">
        <f t="shared" si="60"/>
        <v>-</v>
      </c>
      <c r="Q99" s="167">
        <f t="shared" si="56"/>
        <v>-1.9677996422182487E-2</v>
      </c>
      <c r="R99" s="166">
        <f t="shared" si="61"/>
        <v>1.0591452749171334E-3</v>
      </c>
      <c r="S99" s="165">
        <v>4527</v>
      </c>
      <c r="T99" s="165">
        <v>3905</v>
      </c>
      <c r="U99" s="165">
        <v>1481</v>
      </c>
      <c r="V99" s="165">
        <v>2395</v>
      </c>
      <c r="W99" s="165">
        <v>3482</v>
      </c>
      <c r="X99" s="166">
        <f t="shared" si="62"/>
        <v>0.45386221294363249</v>
      </c>
      <c r="Y99" s="167">
        <f t="shared" si="57"/>
        <v>-0.10832266325224071</v>
      </c>
      <c r="Z99" s="166">
        <f t="shared" si="54"/>
        <v>1.2338725936985018E-3</v>
      </c>
    </row>
    <row r="100" spans="1:26" x14ac:dyDescent="0.25">
      <c r="A100" s="163" t="s">
        <v>117</v>
      </c>
      <c r="B100" s="164" t="s">
        <v>117</v>
      </c>
      <c r="C100" s="165">
        <v>1724</v>
      </c>
      <c r="D100" s="165">
        <v>1170</v>
      </c>
      <c r="E100" s="165">
        <v>0</v>
      </c>
      <c r="F100" s="165">
        <v>0</v>
      </c>
      <c r="G100" s="165">
        <v>346</v>
      </c>
      <c r="H100" s="166" t="str">
        <f t="shared" si="58"/>
        <v>-</v>
      </c>
      <c r="I100" s="167">
        <f t="shared" si="55"/>
        <v>-0.70427350427350421</v>
      </c>
      <c r="J100" s="166">
        <f t="shared" si="59"/>
        <v>5.1451114749369125E-4</v>
      </c>
      <c r="K100" s="165">
        <v>2433</v>
      </c>
      <c r="L100" s="165">
        <v>2684</v>
      </c>
      <c r="M100" s="165">
        <v>0</v>
      </c>
      <c r="N100" s="165">
        <v>0</v>
      </c>
      <c r="O100" s="165">
        <v>3066</v>
      </c>
      <c r="P100" s="166" t="str">
        <f t="shared" si="60"/>
        <v>-</v>
      </c>
      <c r="Q100" s="167">
        <f t="shared" si="56"/>
        <v>0.14232488822652756</v>
      </c>
      <c r="R100" s="166">
        <f t="shared" si="61"/>
        <v>9.8763364139170659E-4</v>
      </c>
      <c r="S100" s="165">
        <v>4157</v>
      </c>
      <c r="T100" s="165">
        <v>3854</v>
      </c>
      <c r="U100" s="165">
        <v>1974</v>
      </c>
      <c r="V100" s="165">
        <v>3541</v>
      </c>
      <c r="W100" s="165">
        <v>3412</v>
      </c>
      <c r="X100" s="166">
        <f t="shared" si="62"/>
        <v>-3.6430386896356914E-2</v>
      </c>
      <c r="Y100" s="167">
        <f t="shared" si="57"/>
        <v>-0.11468604047742603</v>
      </c>
      <c r="Z100" s="166">
        <f t="shared" si="54"/>
        <v>1.6446080350849715E-3</v>
      </c>
    </row>
    <row r="101" spans="1:26" x14ac:dyDescent="0.25">
      <c r="A101" s="163" t="s">
        <v>124</v>
      </c>
      <c r="B101" s="164" t="s">
        <v>124</v>
      </c>
      <c r="C101" s="165">
        <v>57</v>
      </c>
      <c r="D101" s="165">
        <v>56</v>
      </c>
      <c r="E101" s="165">
        <v>0</v>
      </c>
      <c r="F101" s="165">
        <v>0</v>
      </c>
      <c r="G101" s="165">
        <v>32</v>
      </c>
      <c r="H101" s="166" t="str">
        <f t="shared" si="58"/>
        <v>-</v>
      </c>
      <c r="I101" s="167">
        <f t="shared" si="55"/>
        <v>-0.4285714285714286</v>
      </c>
      <c r="J101" s="166">
        <f t="shared" si="59"/>
        <v>4.7584846010977226E-5</v>
      </c>
      <c r="K101" s="165">
        <v>478</v>
      </c>
      <c r="L101" s="165">
        <v>643</v>
      </c>
      <c r="M101" s="165">
        <v>0</v>
      </c>
      <c r="N101" s="165">
        <v>0</v>
      </c>
      <c r="O101" s="165">
        <v>1140</v>
      </c>
      <c r="P101" s="166" t="str">
        <f t="shared" si="60"/>
        <v>-</v>
      </c>
      <c r="Q101" s="167">
        <f t="shared" si="56"/>
        <v>0.77293934681181953</v>
      </c>
      <c r="R101" s="166">
        <f t="shared" si="61"/>
        <v>3.6722190188732728E-4</v>
      </c>
      <c r="S101" s="165">
        <v>535</v>
      </c>
      <c r="T101" s="165">
        <v>699</v>
      </c>
      <c r="U101" s="165">
        <v>323</v>
      </c>
      <c r="V101" s="165">
        <v>432</v>
      </c>
      <c r="W101" s="165">
        <v>1172</v>
      </c>
      <c r="X101" s="166">
        <f t="shared" si="62"/>
        <v>1.7129629629629628</v>
      </c>
      <c r="Y101" s="167">
        <f t="shared" si="57"/>
        <v>0.67668097281831185</v>
      </c>
      <c r="Z101" s="166">
        <f t="shared" si="54"/>
        <v>2.69102530563549E-4</v>
      </c>
    </row>
    <row r="102" spans="1:26" x14ac:dyDescent="0.25">
      <c r="A102" s="163" t="s">
        <v>120</v>
      </c>
      <c r="B102" s="164" t="s">
        <v>120</v>
      </c>
      <c r="C102" s="165">
        <v>97</v>
      </c>
      <c r="D102" s="165">
        <v>106</v>
      </c>
      <c r="E102" s="165">
        <v>0</v>
      </c>
      <c r="F102" s="165">
        <v>0</v>
      </c>
      <c r="G102" s="165">
        <v>15</v>
      </c>
      <c r="H102" s="166" t="str">
        <f t="shared" si="58"/>
        <v>-</v>
      </c>
      <c r="I102" s="167">
        <f t="shared" si="55"/>
        <v>-0.85849056603773588</v>
      </c>
      <c r="J102" s="166">
        <f t="shared" si="59"/>
        <v>2.2305396567645574E-5</v>
      </c>
      <c r="K102" s="165">
        <v>437</v>
      </c>
      <c r="L102" s="165">
        <v>413</v>
      </c>
      <c r="M102" s="165">
        <v>0</v>
      </c>
      <c r="N102" s="165">
        <v>0</v>
      </c>
      <c r="O102" s="165">
        <v>667</v>
      </c>
      <c r="P102" s="166" t="str">
        <f t="shared" si="60"/>
        <v>-</v>
      </c>
      <c r="Q102" s="167">
        <f t="shared" si="56"/>
        <v>0.61501210653753025</v>
      </c>
      <c r="R102" s="166">
        <f t="shared" si="61"/>
        <v>2.1485702505162044E-4</v>
      </c>
      <c r="S102" s="165">
        <v>534</v>
      </c>
      <c r="T102" s="165">
        <v>519</v>
      </c>
      <c r="U102" s="165">
        <v>351</v>
      </c>
      <c r="V102" s="165">
        <v>507</v>
      </c>
      <c r="W102" s="165">
        <v>682</v>
      </c>
      <c r="X102" s="166">
        <f t="shared" si="62"/>
        <v>0.34516765285996054</v>
      </c>
      <c r="Y102" s="167">
        <f t="shared" si="57"/>
        <v>0.31406551059730248</v>
      </c>
      <c r="Z102" s="166">
        <f t="shared" si="54"/>
        <v>2.9243030411085357E-4</v>
      </c>
    </row>
    <row r="103" spans="1:26" x14ac:dyDescent="0.25">
      <c r="A103" s="163" t="s">
        <v>129</v>
      </c>
      <c r="B103" s="164" t="s">
        <v>129</v>
      </c>
      <c r="C103" s="165">
        <v>23</v>
      </c>
      <c r="D103" s="165">
        <v>42</v>
      </c>
      <c r="E103" s="165">
        <v>0</v>
      </c>
      <c r="F103" s="165">
        <v>0</v>
      </c>
      <c r="G103" s="165">
        <v>10</v>
      </c>
      <c r="H103" s="166" t="str">
        <f t="shared" si="58"/>
        <v>-</v>
      </c>
      <c r="I103" s="167">
        <f t="shared" si="55"/>
        <v>-0.76190476190476186</v>
      </c>
      <c r="J103" s="166">
        <f t="shared" si="59"/>
        <v>1.4870264378430384E-5</v>
      </c>
      <c r="K103" s="165">
        <v>153</v>
      </c>
      <c r="L103" s="165">
        <v>113</v>
      </c>
      <c r="M103" s="165">
        <v>0</v>
      </c>
      <c r="N103" s="165">
        <v>0</v>
      </c>
      <c r="O103" s="165">
        <v>260</v>
      </c>
      <c r="P103" s="166" t="str">
        <f t="shared" si="60"/>
        <v>-</v>
      </c>
      <c r="Q103" s="167">
        <f t="shared" si="56"/>
        <v>1.3008849557522124</v>
      </c>
      <c r="R103" s="166">
        <f t="shared" si="61"/>
        <v>8.3752363588337803E-5</v>
      </c>
      <c r="S103" s="165">
        <v>176</v>
      </c>
      <c r="T103" s="165">
        <v>155</v>
      </c>
      <c r="U103" s="165">
        <v>124</v>
      </c>
      <c r="V103" s="165">
        <v>105</v>
      </c>
      <c r="W103" s="165">
        <v>270</v>
      </c>
      <c r="X103" s="166">
        <f t="shared" si="62"/>
        <v>1.5714285714285716</v>
      </c>
      <c r="Y103" s="167">
        <f t="shared" si="57"/>
        <v>0.74193548387096775</v>
      </c>
      <c r="Z103" s="166">
        <f t="shared" si="54"/>
        <v>1.0330871142377733E-4</v>
      </c>
    </row>
    <row r="104" spans="1:26" x14ac:dyDescent="0.25">
      <c r="A104" s="163" t="s">
        <v>132</v>
      </c>
      <c r="B104" s="164" t="s">
        <v>132</v>
      </c>
      <c r="C104" s="165">
        <v>85</v>
      </c>
      <c r="D104" s="165">
        <v>60</v>
      </c>
      <c r="E104" s="165">
        <v>0</v>
      </c>
      <c r="F104" s="165">
        <v>0</v>
      </c>
      <c r="G104" s="165">
        <v>11</v>
      </c>
      <c r="H104" s="166" t="str">
        <f t="shared" si="58"/>
        <v>-</v>
      </c>
      <c r="I104" s="167">
        <f t="shared" si="55"/>
        <v>-0.81666666666666665</v>
      </c>
      <c r="J104" s="166">
        <f t="shared" si="59"/>
        <v>1.6357290816273423E-5</v>
      </c>
      <c r="K104" s="165">
        <v>298</v>
      </c>
      <c r="L104" s="165">
        <v>211</v>
      </c>
      <c r="M104" s="165">
        <v>0</v>
      </c>
      <c r="N104" s="165">
        <v>0</v>
      </c>
      <c r="O104" s="165">
        <v>157</v>
      </c>
      <c r="P104" s="166" t="str">
        <f t="shared" si="60"/>
        <v>-</v>
      </c>
      <c r="Q104" s="167">
        <f t="shared" si="56"/>
        <v>-0.25592417061611372</v>
      </c>
      <c r="R104" s="166">
        <f t="shared" si="61"/>
        <v>5.0573542628342445E-5</v>
      </c>
      <c r="S104" s="165">
        <v>383</v>
      </c>
      <c r="T104" s="165">
        <v>271</v>
      </c>
      <c r="U104" s="165">
        <v>89</v>
      </c>
      <c r="V104" s="165">
        <v>96</v>
      </c>
      <c r="W104" s="165">
        <v>168</v>
      </c>
      <c r="X104" s="166">
        <f t="shared" si="62"/>
        <v>0.75</v>
      </c>
      <c r="Y104" s="167">
        <f t="shared" si="57"/>
        <v>-0.38007380073800734</v>
      </c>
      <c r="Z104" s="166">
        <f t="shared" si="54"/>
        <v>7.4148994489646634E-5</v>
      </c>
    </row>
    <row r="105" spans="1:26" x14ac:dyDescent="0.25">
      <c r="A105" s="169" t="s">
        <v>146</v>
      </c>
      <c r="B105" s="170" t="s">
        <v>146</v>
      </c>
      <c r="C105" s="171">
        <f>C97-SUM(C98:C104)</f>
        <v>1653</v>
      </c>
      <c r="D105" s="171">
        <f>D97-SUM(D98:D104)</f>
        <v>1786</v>
      </c>
      <c r="E105" s="171">
        <f>E97-SUM(E98:E104)</f>
        <v>0</v>
      </c>
      <c r="F105" s="171">
        <f>F97-SUM(F98:F104)</f>
        <v>0</v>
      </c>
      <c r="G105" s="171">
        <f>G97-SUM(G98:G104)</f>
        <v>536</v>
      </c>
      <c r="H105" s="172" t="str">
        <f t="shared" si="58"/>
        <v>-</v>
      </c>
      <c r="I105" s="173">
        <f t="shared" si="55"/>
        <v>-0.69988801791713318</v>
      </c>
      <c r="J105" s="172">
        <f t="shared" si="59"/>
        <v>7.9704617068386855E-4</v>
      </c>
      <c r="K105" s="171">
        <f>K97-SUM(K98:K104)</f>
        <v>5474</v>
      </c>
      <c r="L105" s="171">
        <f>L97-SUM(L98:L104)</f>
        <v>5158</v>
      </c>
      <c r="M105" s="171">
        <f>M97-SUM(M98:M104)</f>
        <v>0</v>
      </c>
      <c r="N105" s="171">
        <f>N97-SUM(N98:N104)</f>
        <v>0</v>
      </c>
      <c r="O105" s="171">
        <f>O97-SUM(O98:O104)</f>
        <v>5551</v>
      </c>
      <c r="P105" s="172" t="str">
        <f t="shared" si="60"/>
        <v>-</v>
      </c>
      <c r="Q105" s="173">
        <f t="shared" si="56"/>
        <v>7.6192322605661111E-2</v>
      </c>
      <c r="R105" s="172">
        <f t="shared" si="61"/>
        <v>1.7881129626110121E-3</v>
      </c>
      <c r="S105" s="171">
        <f>S97-SUM(S98:S104)</f>
        <v>7127</v>
      </c>
      <c r="T105" s="171">
        <f>T97-SUM(T98:T104)</f>
        <v>6944</v>
      </c>
      <c r="U105" s="171">
        <f>U97-SUM(U98:U104)</f>
        <v>2568</v>
      </c>
      <c r="V105" s="171">
        <f>V97-SUM(V98:V104)</f>
        <v>3715</v>
      </c>
      <c r="W105" s="171">
        <f>W97-SUM(W98:W104)</f>
        <v>6087</v>
      </c>
      <c r="X105" s="172">
        <f t="shared" si="62"/>
        <v>0.63849259757738897</v>
      </c>
      <c r="Y105" s="173">
        <f t="shared" si="57"/>
        <v>-0.12341589861751157</v>
      </c>
      <c r="Z105" s="172">
        <f t="shared" si="54"/>
        <v>2.1394900881956465E-3</v>
      </c>
    </row>
    <row r="106" spans="1:26" x14ac:dyDescent="0.25">
      <c r="A106" s="1"/>
      <c r="B106" s="155" t="s">
        <v>53</v>
      </c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x14ac:dyDescent="0.25">
      <c r="A107" s="1" t="s">
        <v>0</v>
      </c>
      <c r="B107" s="156" t="s">
        <v>69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>IFERROR(G107/D107-1,"-")</f>
        <v>-</v>
      </c>
      <c r="J107" s="179">
        <f>G107/G$9</f>
        <v>0</v>
      </c>
      <c r="K107" s="178">
        <f>K108+K111</f>
        <v>85990</v>
      </c>
      <c r="L107" s="178">
        <f>L108+L111</f>
        <v>82594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>
        <f>IFERROR(O107/L107-1,"-")</f>
        <v>-1</v>
      </c>
      <c r="R107" s="179">
        <f>O107/O$9</f>
        <v>0</v>
      </c>
      <c r="S107" s="178">
        <f>S108+S111</f>
        <v>85990</v>
      </c>
      <c r="T107" s="178">
        <f>T108+T111</f>
        <v>82594</v>
      </c>
      <c r="U107" s="178">
        <f>U108+U111</f>
        <v>63499</v>
      </c>
      <c r="V107" s="178">
        <f>V108+V111</f>
        <v>95997</v>
      </c>
      <c r="W107" s="178">
        <f>W108+W111</f>
        <v>169794</v>
      </c>
      <c r="X107" s="179">
        <f>IFERROR(W107/V107-1,"-")</f>
        <v>0.76874277321166296</v>
      </c>
      <c r="Y107" s="179">
        <f>IFERROR(W107/T107-1,"-")</f>
        <v>1.0557667627188416</v>
      </c>
      <c r="Z107" s="179">
        <f t="shared" ref="Z107:Z119" si="63">U107/U$9</f>
        <v>5.2903224731439005E-2</v>
      </c>
    </row>
    <row r="108" spans="1:26" x14ac:dyDescent="0.25">
      <c r="A108" s="1" t="s">
        <v>97</v>
      </c>
      <c r="B108" s="159" t="s">
        <v>98</v>
      </c>
      <c r="C108" s="160">
        <v>0</v>
      </c>
      <c r="D108" s="160">
        <v>0</v>
      </c>
      <c r="E108" s="160">
        <v>0</v>
      </c>
      <c r="F108" s="160">
        <v>0</v>
      </c>
      <c r="G108" s="160">
        <v>0</v>
      </c>
      <c r="H108" s="161" t="str">
        <f>IFERROR(G108/F108-1,"-")</f>
        <v>-</v>
      </c>
      <c r="I108" s="162" t="str">
        <f t="shared" ref="I108:I119" si="64">IFERROR(G108/D108-1,"-")</f>
        <v>-</v>
      </c>
      <c r="J108" s="161">
        <f>G108/G$9</f>
        <v>0</v>
      </c>
      <c r="K108" s="160">
        <v>15599</v>
      </c>
      <c r="L108" s="160">
        <v>17569</v>
      </c>
      <c r="M108" s="160">
        <v>0</v>
      </c>
      <c r="N108" s="160">
        <v>0</v>
      </c>
      <c r="O108" s="160">
        <v>0</v>
      </c>
      <c r="P108" s="161" t="str">
        <f>IFERROR(O108/N108-1,"-")</f>
        <v>-</v>
      </c>
      <c r="Q108" s="162">
        <f t="shared" ref="Q108:Q119" si="65">IFERROR(O108/L108-1,"-")</f>
        <v>-1</v>
      </c>
      <c r="R108" s="161">
        <f>O108/O$9</f>
        <v>0</v>
      </c>
      <c r="S108" s="160">
        <v>15599</v>
      </c>
      <c r="T108" s="160">
        <v>17569</v>
      </c>
      <c r="U108" s="160">
        <v>28387</v>
      </c>
      <c r="V108" s="160">
        <v>39659</v>
      </c>
      <c r="W108" s="160">
        <v>41132</v>
      </c>
      <c r="X108" s="161">
        <f>IFERROR(W108/V108-1,"-")</f>
        <v>3.7141632416349379E-2</v>
      </c>
      <c r="Y108" s="162">
        <f t="shared" ref="Y108:Y119" si="66">IFERROR(W108/T108-1,"-")</f>
        <v>1.3411691046730034</v>
      </c>
      <c r="Z108" s="161">
        <f t="shared" si="63"/>
        <v>2.3650196703119089E-2</v>
      </c>
    </row>
    <row r="109" spans="1:26" x14ac:dyDescent="0.25">
      <c r="A109" s="163" t="s">
        <v>104</v>
      </c>
      <c r="B109" s="164" t="s">
        <v>104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6" t="str">
        <f>IFERROR(G109/F109-1,"-")</f>
        <v>-</v>
      </c>
      <c r="I109" s="167" t="str">
        <f t="shared" si="64"/>
        <v>-</v>
      </c>
      <c r="J109" s="166">
        <f>G109/G$9</f>
        <v>0</v>
      </c>
      <c r="K109" s="165">
        <v>2831</v>
      </c>
      <c r="L109" s="165">
        <v>3028</v>
      </c>
      <c r="M109" s="165">
        <v>0</v>
      </c>
      <c r="N109" s="165">
        <v>0</v>
      </c>
      <c r="O109" s="165">
        <v>0</v>
      </c>
      <c r="P109" s="166" t="str">
        <f>IFERROR(O109/N109-1,"-")</f>
        <v>-</v>
      </c>
      <c r="Q109" s="167">
        <f t="shared" si="65"/>
        <v>-1</v>
      </c>
      <c r="R109" s="166">
        <f>O109/O$9</f>
        <v>0</v>
      </c>
      <c r="S109" s="165">
        <v>2831</v>
      </c>
      <c r="T109" s="165">
        <v>3028</v>
      </c>
      <c r="U109" s="165">
        <v>3383</v>
      </c>
      <c r="V109" s="165">
        <v>20351</v>
      </c>
      <c r="W109" s="165">
        <v>11031</v>
      </c>
      <c r="X109" s="166">
        <f>IFERROR(W109/V109-1,"-")</f>
        <v>-0.45796275367303818</v>
      </c>
      <c r="Y109" s="167">
        <f t="shared" si="66"/>
        <v>2.6429986789960371</v>
      </c>
      <c r="Z109" s="166">
        <f t="shared" si="63"/>
        <v>2.8184949253761186E-3</v>
      </c>
    </row>
    <row r="110" spans="1:26" x14ac:dyDescent="0.25">
      <c r="A110" s="163" t="s">
        <v>101</v>
      </c>
      <c r="B110" s="164" t="s">
        <v>101</v>
      </c>
      <c r="C110" s="165">
        <v>0</v>
      </c>
      <c r="D110" s="165">
        <v>0</v>
      </c>
      <c r="E110" s="165">
        <v>0</v>
      </c>
      <c r="F110" s="165">
        <v>0</v>
      </c>
      <c r="G110" s="165">
        <v>0</v>
      </c>
      <c r="H110" s="166" t="str">
        <f>IFERROR(G110/F110-1,"-")</f>
        <v>-</v>
      </c>
      <c r="I110" s="167" t="str">
        <f t="shared" si="64"/>
        <v>-</v>
      </c>
      <c r="J110" s="166">
        <f>G110/G$9</f>
        <v>0</v>
      </c>
      <c r="K110" s="165">
        <v>12768</v>
      </c>
      <c r="L110" s="165">
        <v>14541</v>
      </c>
      <c r="M110" s="165">
        <v>0</v>
      </c>
      <c r="N110" s="165">
        <v>0</v>
      </c>
      <c r="O110" s="165">
        <v>0</v>
      </c>
      <c r="P110" s="166" t="str">
        <f>IFERROR(O110/N110-1,"-")</f>
        <v>-</v>
      </c>
      <c r="Q110" s="167">
        <f t="shared" si="65"/>
        <v>-1</v>
      </c>
      <c r="R110" s="166">
        <f>O110/O$9</f>
        <v>0</v>
      </c>
      <c r="S110" s="165">
        <v>12768</v>
      </c>
      <c r="T110" s="165">
        <v>14541</v>
      </c>
      <c r="U110" s="165">
        <v>25004</v>
      </c>
      <c r="V110" s="165">
        <v>19308</v>
      </c>
      <c r="W110" s="165">
        <v>30101</v>
      </c>
      <c r="X110" s="166">
        <f>IFERROR(W110/V110-1,"-")</f>
        <v>0.55899109177542994</v>
      </c>
      <c r="Y110" s="167">
        <f t="shared" si="66"/>
        <v>1.0700777112990854</v>
      </c>
      <c r="Z110" s="166">
        <f t="shared" si="63"/>
        <v>2.0831701777742972E-2</v>
      </c>
    </row>
    <row r="111" spans="1:26" x14ac:dyDescent="0.25">
      <c r="A111" s="1" t="s">
        <v>147</v>
      </c>
      <c r="B111" s="159" t="s">
        <v>108</v>
      </c>
      <c r="C111" s="160">
        <v>0</v>
      </c>
      <c r="D111" s="160">
        <v>0</v>
      </c>
      <c r="E111" s="160">
        <v>0</v>
      </c>
      <c r="F111" s="160">
        <v>0</v>
      </c>
      <c r="G111" s="160">
        <v>0</v>
      </c>
      <c r="H111" s="161" t="str">
        <f>IFERROR(G111/F111-1,"-")</f>
        <v>-</v>
      </c>
      <c r="I111" s="162" t="str">
        <f t="shared" si="64"/>
        <v>-</v>
      </c>
      <c r="J111" s="161">
        <f>G111/G$9</f>
        <v>0</v>
      </c>
      <c r="K111" s="160">
        <v>70391</v>
      </c>
      <c r="L111" s="160">
        <v>65025</v>
      </c>
      <c r="M111" s="160">
        <v>0</v>
      </c>
      <c r="N111" s="160">
        <v>0</v>
      </c>
      <c r="O111" s="160">
        <v>0</v>
      </c>
      <c r="P111" s="161" t="str">
        <f>IFERROR(O111/N111-1,"-")</f>
        <v>-</v>
      </c>
      <c r="Q111" s="162">
        <f t="shared" si="65"/>
        <v>-1</v>
      </c>
      <c r="R111" s="161">
        <f>O111/O$9</f>
        <v>0</v>
      </c>
      <c r="S111" s="160">
        <v>70391</v>
      </c>
      <c r="T111" s="160">
        <v>65025</v>
      </c>
      <c r="U111" s="160">
        <v>35112</v>
      </c>
      <c r="V111" s="160">
        <v>56338</v>
      </c>
      <c r="W111" s="160">
        <v>128662</v>
      </c>
      <c r="X111" s="161">
        <f>IFERROR(W111/V111-1,"-")</f>
        <v>1.283751641875821</v>
      </c>
      <c r="Y111" s="162">
        <f t="shared" si="66"/>
        <v>0.97865436370626679</v>
      </c>
      <c r="Z111" s="161">
        <f t="shared" si="63"/>
        <v>2.9253028028319916E-2</v>
      </c>
    </row>
    <row r="112" spans="1:26" x14ac:dyDescent="0.25">
      <c r="A112" s="163" t="s">
        <v>111</v>
      </c>
      <c r="B112" s="164" t="s">
        <v>111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6" t="str">
        <f t="shared" ref="H112:H119" si="67">IFERROR(G112/F112-1,"-")</f>
        <v>-</v>
      </c>
      <c r="I112" s="167" t="str">
        <f t="shared" si="64"/>
        <v>-</v>
      </c>
      <c r="J112" s="166">
        <f t="shared" ref="J112:J119" si="68">G112/G$9</f>
        <v>0</v>
      </c>
      <c r="K112" s="165">
        <v>36775</v>
      </c>
      <c r="L112" s="165">
        <v>36612</v>
      </c>
      <c r="M112" s="165">
        <v>0</v>
      </c>
      <c r="N112" s="165">
        <v>0</v>
      </c>
      <c r="O112" s="165">
        <v>0</v>
      </c>
      <c r="P112" s="166" t="str">
        <f t="shared" ref="P112:P119" si="69">IFERROR(O112/N112-1,"-")</f>
        <v>-</v>
      </c>
      <c r="Q112" s="167">
        <f t="shared" si="65"/>
        <v>-1</v>
      </c>
      <c r="R112" s="166">
        <f t="shared" ref="R112:R119" si="70">O112/O$9</f>
        <v>0</v>
      </c>
      <c r="S112" s="165">
        <v>36775</v>
      </c>
      <c r="T112" s="165">
        <v>36612</v>
      </c>
      <c r="U112" s="165">
        <v>20258</v>
      </c>
      <c r="V112" s="165">
        <v>23009</v>
      </c>
      <c r="W112" s="165">
        <v>77726</v>
      </c>
      <c r="X112" s="166">
        <f t="shared" ref="X112:X119" si="71">IFERROR(W112/V112-1,"-")</f>
        <v>2.3780694510843583</v>
      </c>
      <c r="Y112" s="167">
        <f t="shared" si="66"/>
        <v>1.1229651480388942</v>
      </c>
      <c r="Z112" s="166">
        <f t="shared" si="63"/>
        <v>1.6877644161474848E-2</v>
      </c>
    </row>
    <row r="113" spans="1:26" x14ac:dyDescent="0.25">
      <c r="A113" s="163" t="s">
        <v>114</v>
      </c>
      <c r="B113" s="164" t="s">
        <v>114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6" t="str">
        <f t="shared" si="67"/>
        <v>-</v>
      </c>
      <c r="I113" s="167" t="str">
        <f t="shared" si="64"/>
        <v>-</v>
      </c>
      <c r="J113" s="166">
        <f t="shared" si="68"/>
        <v>0</v>
      </c>
      <c r="K113" s="165">
        <v>5585</v>
      </c>
      <c r="L113" s="165">
        <v>4407</v>
      </c>
      <c r="M113" s="165">
        <v>0</v>
      </c>
      <c r="N113" s="165">
        <v>0</v>
      </c>
      <c r="O113" s="165">
        <v>0</v>
      </c>
      <c r="P113" s="166" t="str">
        <f t="shared" si="69"/>
        <v>-</v>
      </c>
      <c r="Q113" s="167">
        <f t="shared" si="65"/>
        <v>-1</v>
      </c>
      <c r="R113" s="166">
        <f t="shared" si="70"/>
        <v>0</v>
      </c>
      <c r="S113" s="165">
        <v>5585</v>
      </c>
      <c r="T113" s="165">
        <v>4407</v>
      </c>
      <c r="U113" s="165">
        <v>2717</v>
      </c>
      <c r="V113" s="165">
        <v>6854</v>
      </c>
      <c r="W113" s="165">
        <v>5917</v>
      </c>
      <c r="X113" s="166">
        <f t="shared" si="71"/>
        <v>-0.1367084913918879</v>
      </c>
      <c r="Y113" s="167">
        <f t="shared" si="66"/>
        <v>0.34263671431813014</v>
      </c>
      <c r="Z113" s="166">
        <f t="shared" si="63"/>
        <v>2.2636271688580888E-3</v>
      </c>
    </row>
    <row r="114" spans="1:26" x14ac:dyDescent="0.25">
      <c r="A114" s="163" t="s">
        <v>117</v>
      </c>
      <c r="B114" s="164" t="s">
        <v>117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6" t="str">
        <f t="shared" si="67"/>
        <v>-</v>
      </c>
      <c r="I114" s="167" t="str">
        <f t="shared" si="64"/>
        <v>-</v>
      </c>
      <c r="J114" s="166">
        <f t="shared" si="68"/>
        <v>0</v>
      </c>
      <c r="K114" s="165">
        <v>12015</v>
      </c>
      <c r="L114" s="165">
        <v>8908</v>
      </c>
      <c r="M114" s="165">
        <v>0</v>
      </c>
      <c r="N114" s="165">
        <v>0</v>
      </c>
      <c r="O114" s="165">
        <v>0</v>
      </c>
      <c r="P114" s="166" t="str">
        <f t="shared" si="69"/>
        <v>-</v>
      </c>
      <c r="Q114" s="167">
        <f t="shared" si="65"/>
        <v>-1</v>
      </c>
      <c r="R114" s="166">
        <f t="shared" si="70"/>
        <v>0</v>
      </c>
      <c r="S114" s="165">
        <v>12015</v>
      </c>
      <c r="T114" s="165">
        <v>8908</v>
      </c>
      <c r="U114" s="165">
        <v>1871</v>
      </c>
      <c r="V114" s="165">
        <v>6300</v>
      </c>
      <c r="W114" s="165">
        <v>8638</v>
      </c>
      <c r="X114" s="166">
        <f t="shared" si="71"/>
        <v>0.37111111111111117</v>
      </c>
      <c r="Y114" s="167">
        <f t="shared" si="66"/>
        <v>-3.030983385720698E-2</v>
      </c>
      <c r="Z114" s="166">
        <f t="shared" si="63"/>
        <v>1.5587951538216726E-3</v>
      </c>
    </row>
    <row r="115" spans="1:26" x14ac:dyDescent="0.25">
      <c r="A115" s="163" t="s">
        <v>124</v>
      </c>
      <c r="B115" s="164" t="s">
        <v>124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6" t="str">
        <f t="shared" si="67"/>
        <v>-</v>
      </c>
      <c r="I115" s="167" t="str">
        <f t="shared" si="64"/>
        <v>-</v>
      </c>
      <c r="J115" s="166">
        <f t="shared" si="68"/>
        <v>0</v>
      </c>
      <c r="K115" s="165">
        <v>1509</v>
      </c>
      <c r="L115" s="165">
        <v>1114</v>
      </c>
      <c r="M115" s="165">
        <v>0</v>
      </c>
      <c r="N115" s="165">
        <v>0</v>
      </c>
      <c r="O115" s="165">
        <v>0</v>
      </c>
      <c r="P115" s="166" t="str">
        <f t="shared" si="69"/>
        <v>-</v>
      </c>
      <c r="Q115" s="167">
        <f t="shared" si="65"/>
        <v>-1</v>
      </c>
      <c r="R115" s="166">
        <f t="shared" si="70"/>
        <v>0</v>
      </c>
      <c r="S115" s="165">
        <v>1509</v>
      </c>
      <c r="T115" s="165">
        <v>1114</v>
      </c>
      <c r="U115" s="165">
        <v>1133</v>
      </c>
      <c r="V115" s="165">
        <v>3529</v>
      </c>
      <c r="W115" s="165">
        <v>5894</v>
      </c>
      <c r="X115" s="166">
        <f t="shared" si="71"/>
        <v>0.67016151884386521</v>
      </c>
      <c r="Y115" s="167">
        <f t="shared" si="66"/>
        <v>4.290843806104129</v>
      </c>
      <c r="Z115" s="166">
        <f t="shared" si="63"/>
        <v>9.4394169389628809E-4</v>
      </c>
    </row>
    <row r="116" spans="1:26" x14ac:dyDescent="0.25">
      <c r="A116" s="163" t="s">
        <v>120</v>
      </c>
      <c r="B116" s="164" t="s">
        <v>120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6" t="str">
        <f t="shared" si="67"/>
        <v>-</v>
      </c>
      <c r="I116" s="167" t="str">
        <f t="shared" si="64"/>
        <v>-</v>
      </c>
      <c r="J116" s="166">
        <f t="shared" si="68"/>
        <v>0</v>
      </c>
      <c r="K116" s="165">
        <v>2993</v>
      </c>
      <c r="L116" s="165">
        <v>2915</v>
      </c>
      <c r="M116" s="165">
        <v>0</v>
      </c>
      <c r="N116" s="165">
        <v>0</v>
      </c>
      <c r="O116" s="165">
        <v>0</v>
      </c>
      <c r="P116" s="166" t="str">
        <f t="shared" si="69"/>
        <v>-</v>
      </c>
      <c r="Q116" s="167">
        <f t="shared" si="65"/>
        <v>-1</v>
      </c>
      <c r="R116" s="166">
        <f t="shared" si="70"/>
        <v>0</v>
      </c>
      <c r="S116" s="165">
        <v>2993</v>
      </c>
      <c r="T116" s="165">
        <v>2915</v>
      </c>
      <c r="U116" s="165">
        <v>2557</v>
      </c>
      <c r="V116" s="165">
        <v>4170</v>
      </c>
      <c r="W116" s="165">
        <v>4317</v>
      </c>
      <c r="X116" s="166">
        <f t="shared" si="71"/>
        <v>3.5251798561151126E-2</v>
      </c>
      <c r="Y116" s="167">
        <f t="shared" si="66"/>
        <v>0.48096054888507722</v>
      </c>
      <c r="Z116" s="166">
        <f t="shared" si="63"/>
        <v>2.1303256057306342E-3</v>
      </c>
    </row>
    <row r="117" spans="1:26" x14ac:dyDescent="0.25">
      <c r="A117" s="163" t="s">
        <v>129</v>
      </c>
      <c r="B117" s="164" t="s">
        <v>129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6" t="str">
        <f t="shared" si="67"/>
        <v>-</v>
      </c>
      <c r="I117" s="167" t="str">
        <f t="shared" si="64"/>
        <v>-</v>
      </c>
      <c r="J117" s="166">
        <f t="shared" si="68"/>
        <v>0</v>
      </c>
      <c r="K117" s="165">
        <v>478</v>
      </c>
      <c r="L117" s="165">
        <v>419</v>
      </c>
      <c r="M117" s="165">
        <v>0</v>
      </c>
      <c r="N117" s="165">
        <v>0</v>
      </c>
      <c r="O117" s="165">
        <v>0</v>
      </c>
      <c r="P117" s="166" t="str">
        <f t="shared" si="69"/>
        <v>-</v>
      </c>
      <c r="Q117" s="167">
        <f t="shared" si="65"/>
        <v>-1</v>
      </c>
      <c r="R117" s="166">
        <f t="shared" si="70"/>
        <v>0</v>
      </c>
      <c r="S117" s="165">
        <v>478</v>
      </c>
      <c r="T117" s="165">
        <v>419</v>
      </c>
      <c r="U117" s="165">
        <v>226</v>
      </c>
      <c r="V117" s="165">
        <v>308</v>
      </c>
      <c r="W117" s="165">
        <v>1123</v>
      </c>
      <c r="X117" s="166">
        <f t="shared" si="71"/>
        <v>2.6461038961038961</v>
      </c>
      <c r="Y117" s="167">
        <f t="shared" si="66"/>
        <v>1.6801909307875893</v>
      </c>
      <c r="Z117" s="166">
        <f t="shared" si="63"/>
        <v>1.8828845791752966E-4</v>
      </c>
    </row>
    <row r="118" spans="1:26" x14ac:dyDescent="0.25">
      <c r="A118" s="163" t="s">
        <v>132</v>
      </c>
      <c r="B118" s="164" t="s">
        <v>132</v>
      </c>
      <c r="C118" s="165">
        <v>0</v>
      </c>
      <c r="D118" s="165">
        <v>0</v>
      </c>
      <c r="E118" s="165">
        <v>0</v>
      </c>
      <c r="F118" s="165">
        <v>0</v>
      </c>
      <c r="G118" s="165">
        <v>0</v>
      </c>
      <c r="H118" s="166" t="str">
        <f t="shared" si="67"/>
        <v>-</v>
      </c>
      <c r="I118" s="167" t="str">
        <f t="shared" si="64"/>
        <v>-</v>
      </c>
      <c r="J118" s="166">
        <f t="shared" si="68"/>
        <v>0</v>
      </c>
      <c r="K118" s="165">
        <v>1389</v>
      </c>
      <c r="L118" s="165">
        <v>1123</v>
      </c>
      <c r="M118" s="165">
        <v>0</v>
      </c>
      <c r="N118" s="165">
        <v>0</v>
      </c>
      <c r="O118" s="165">
        <v>0</v>
      </c>
      <c r="P118" s="166" t="str">
        <f t="shared" si="69"/>
        <v>-</v>
      </c>
      <c r="Q118" s="167">
        <f t="shared" si="65"/>
        <v>-1</v>
      </c>
      <c r="R118" s="166">
        <f t="shared" si="70"/>
        <v>0</v>
      </c>
      <c r="S118" s="165">
        <v>1389</v>
      </c>
      <c r="T118" s="165">
        <v>1123</v>
      </c>
      <c r="U118" s="165">
        <v>549</v>
      </c>
      <c r="V118" s="165">
        <v>470</v>
      </c>
      <c r="W118" s="165">
        <v>840</v>
      </c>
      <c r="X118" s="166">
        <f t="shared" si="71"/>
        <v>0.7872340425531914</v>
      </c>
      <c r="Y118" s="167">
        <f t="shared" si="66"/>
        <v>-0.25200356188780049</v>
      </c>
      <c r="Z118" s="166">
        <f t="shared" si="63"/>
        <v>4.5739098848107868E-4</v>
      </c>
    </row>
    <row r="119" spans="1:26" x14ac:dyDescent="0.25">
      <c r="A119" s="169" t="s">
        <v>146</v>
      </c>
      <c r="B119" s="170" t="s">
        <v>146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67"/>
        <v>-</v>
      </c>
      <c r="I119" s="173" t="str">
        <f t="shared" si="64"/>
        <v>-</v>
      </c>
      <c r="J119" s="172">
        <f t="shared" si="68"/>
        <v>0</v>
      </c>
      <c r="K119" s="171">
        <f>K111-SUM(K112:K118)</f>
        <v>9647</v>
      </c>
      <c r="L119" s="171">
        <f>L111-SUM(L112:L118)</f>
        <v>9527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69"/>
        <v>-</v>
      </c>
      <c r="Q119" s="173">
        <f t="shared" si="65"/>
        <v>-1</v>
      </c>
      <c r="R119" s="172">
        <f t="shared" si="70"/>
        <v>0</v>
      </c>
      <c r="S119" s="171">
        <f>S111-SUM(S112:S118)</f>
        <v>9647</v>
      </c>
      <c r="T119" s="171">
        <f>T111-SUM(T112:T118)</f>
        <v>9527</v>
      </c>
      <c r="U119" s="171">
        <f>U111-SUM(U112:U118)</f>
        <v>5801</v>
      </c>
      <c r="V119" s="171">
        <f>V111-SUM(V112:V118)</f>
        <v>11698</v>
      </c>
      <c r="W119" s="171">
        <f>W111-SUM(W112:W118)</f>
        <v>24207</v>
      </c>
      <c r="X119" s="172">
        <f t="shared" si="71"/>
        <v>1.0693280902718412</v>
      </c>
      <c r="Y119" s="173">
        <f t="shared" si="66"/>
        <v>1.5408838039256847</v>
      </c>
      <c r="Z119" s="172">
        <f t="shared" si="63"/>
        <v>4.8330147981397766E-3</v>
      </c>
    </row>
    <row r="120" spans="1:26" x14ac:dyDescent="0.25">
      <c r="A120" s="1"/>
      <c r="B120" s="155" t="s">
        <v>54</v>
      </c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x14ac:dyDescent="0.25">
      <c r="A121" s="1" t="s">
        <v>0</v>
      </c>
      <c r="B121" s="156" t="s">
        <v>69</v>
      </c>
      <c r="C121" s="178">
        <f>C122+C125</f>
        <v>116910</v>
      </c>
      <c r="D121" s="178">
        <f>D122+D125</f>
        <v>109587</v>
      </c>
      <c r="E121" s="178">
        <f>E122+E125</f>
        <v>48728</v>
      </c>
      <c r="F121" s="178">
        <f>F122+F125</f>
        <v>61314</v>
      </c>
      <c r="G121" s="178">
        <f>G122+G125</f>
        <v>93434</v>
      </c>
      <c r="H121" s="179">
        <f>IFERROR(G121/F121-1,"-")</f>
        <v>0.52386078220308585</v>
      </c>
      <c r="I121" s="179">
        <f>IFERROR(G121/D121-1,"-")</f>
        <v>-0.14739887030395937</v>
      </c>
      <c r="J121" s="179">
        <f>G121/G$9</f>
        <v>0.13893882819342646</v>
      </c>
      <c r="K121" s="178">
        <f>K122+K125</f>
        <v>115399</v>
      </c>
      <c r="L121" s="178">
        <f>L122+L125</f>
        <v>110828</v>
      </c>
      <c r="M121" s="178">
        <f>M122+M125</f>
        <v>54788</v>
      </c>
      <c r="N121" s="178">
        <f>N122+N125</f>
        <v>102944</v>
      </c>
      <c r="O121" s="178">
        <f>O122+O125</f>
        <v>135697</v>
      </c>
      <c r="P121" s="179">
        <f>IFERROR(O121/N121-1,"-")</f>
        <v>0.31816327323593407</v>
      </c>
      <c r="Q121" s="179">
        <f>IFERROR(O121/L121-1,"-")</f>
        <v>0.22439275273396619</v>
      </c>
      <c r="R121" s="179">
        <f>O121/O$9</f>
        <v>4.371132493017952E-2</v>
      </c>
      <c r="S121" s="178">
        <f>S122+S125</f>
        <v>232309</v>
      </c>
      <c r="T121" s="178">
        <f>T122+T125</f>
        <v>220415</v>
      </c>
      <c r="U121" s="178">
        <f>U122+U125</f>
        <v>103516</v>
      </c>
      <c r="V121" s="178">
        <f>V122+V125</f>
        <v>164258</v>
      </c>
      <c r="W121" s="178">
        <f>W122+W125</f>
        <v>229131</v>
      </c>
      <c r="X121" s="179">
        <f>IFERROR(W121/V121-1,"-")</f>
        <v>0.39494575606667559</v>
      </c>
      <c r="Y121" s="179">
        <f>IFERROR(W121/T121-1,"-")</f>
        <v>3.9543588231290894E-2</v>
      </c>
      <c r="Z121" s="179">
        <f t="shared" ref="Z121:Z133" si="72">U121/U$9</f>
        <v>8.6242778804384954E-2</v>
      </c>
    </row>
    <row r="122" spans="1:26" x14ac:dyDescent="0.25">
      <c r="A122" s="1" t="s">
        <v>97</v>
      </c>
      <c r="B122" s="159" t="s">
        <v>98</v>
      </c>
      <c r="C122" s="160">
        <v>63327</v>
      </c>
      <c r="D122" s="160">
        <v>50068</v>
      </c>
      <c r="E122" s="160">
        <v>23736</v>
      </c>
      <c r="F122" s="160">
        <v>32824</v>
      </c>
      <c r="G122" s="160">
        <v>51574</v>
      </c>
      <c r="H122" s="161">
        <f>IFERROR(G122/F122-1,"-")</f>
        <v>0.57122836948574207</v>
      </c>
      <c r="I122" s="162">
        <f t="shared" ref="I122:I133" si="73">IFERROR(G122/D122-1,"-")</f>
        <v>3.0079092434289301E-2</v>
      </c>
      <c r="J122" s="161">
        <f>G122/G$9</f>
        <v>7.6691901505316865E-2</v>
      </c>
      <c r="K122" s="160">
        <v>71716</v>
      </c>
      <c r="L122" s="160">
        <v>70074</v>
      </c>
      <c r="M122" s="160">
        <v>37835</v>
      </c>
      <c r="N122" s="160">
        <v>71733</v>
      </c>
      <c r="O122" s="160">
        <v>83312</v>
      </c>
      <c r="P122" s="161">
        <f>IFERROR(O122/N122-1,"-")</f>
        <v>0.16141803632916507</v>
      </c>
      <c r="Q122" s="162">
        <f t="shared" ref="Q122:Q133" si="74">IFERROR(O122/L122-1,"-")</f>
        <v>0.18891457601963646</v>
      </c>
      <c r="R122" s="161">
        <f>O122/O$9</f>
        <v>2.6836834289506152E-2</v>
      </c>
      <c r="S122" s="160">
        <v>135043</v>
      </c>
      <c r="T122" s="160">
        <v>120142</v>
      </c>
      <c r="U122" s="160">
        <v>61571</v>
      </c>
      <c r="V122" s="160">
        <v>104557</v>
      </c>
      <c r="W122" s="160">
        <v>134886</v>
      </c>
      <c r="X122" s="161">
        <f>IFERROR(W122/V122-1,"-")</f>
        <v>0.29007144428397913</v>
      </c>
      <c r="Y122" s="162">
        <f t="shared" ref="Y122:Y133" si="75">IFERROR(W122/T122-1,"-")</f>
        <v>0.12272144628855863</v>
      </c>
      <c r="Z122" s="161">
        <f t="shared" si="72"/>
        <v>5.1296940895753179E-2</v>
      </c>
    </row>
    <row r="123" spans="1:26" x14ac:dyDescent="0.25">
      <c r="A123" s="163" t="s">
        <v>104</v>
      </c>
      <c r="B123" s="164" t="s">
        <v>104</v>
      </c>
      <c r="C123" s="165">
        <v>37202</v>
      </c>
      <c r="D123" s="165">
        <v>24655</v>
      </c>
      <c r="E123" s="165">
        <v>11647</v>
      </c>
      <c r="F123" s="165">
        <v>15693</v>
      </c>
      <c r="G123" s="165">
        <v>29334</v>
      </c>
      <c r="H123" s="166">
        <f>IFERROR(G123/F123-1,"-")</f>
        <v>0.86924106289428416</v>
      </c>
      <c r="I123" s="167">
        <f t="shared" si="73"/>
        <v>0.18977894950314345</v>
      </c>
      <c r="J123" s="166">
        <f>G123/G$9</f>
        <v>4.3620433527687685E-2</v>
      </c>
      <c r="K123" s="165">
        <v>38039</v>
      </c>
      <c r="L123" s="165">
        <v>36421</v>
      </c>
      <c r="M123" s="165">
        <v>16144</v>
      </c>
      <c r="N123" s="165">
        <v>37554</v>
      </c>
      <c r="O123" s="165">
        <v>40531</v>
      </c>
      <c r="P123" s="166">
        <f>IFERROR(O123/N123-1,"-")</f>
        <v>7.9272514246152115E-2</v>
      </c>
      <c r="Q123" s="167">
        <f t="shared" si="74"/>
        <v>0.11284698388292469</v>
      </c>
      <c r="R123" s="166">
        <f>O123/O$9</f>
        <v>1.3056027109995845E-2</v>
      </c>
      <c r="S123" s="165">
        <v>75241</v>
      </c>
      <c r="T123" s="165">
        <v>61076</v>
      </c>
      <c r="U123" s="165">
        <v>27791</v>
      </c>
      <c r="V123" s="165">
        <v>53247</v>
      </c>
      <c r="W123" s="165">
        <v>69865</v>
      </c>
      <c r="X123" s="166">
        <f>IFERROR(W123/V123-1,"-")</f>
        <v>0.31209270005821921</v>
      </c>
      <c r="Y123" s="167">
        <f t="shared" si="75"/>
        <v>0.1439026786299038</v>
      </c>
      <c r="Z123" s="166">
        <f t="shared" si="72"/>
        <v>2.3153648380469322E-2</v>
      </c>
    </row>
    <row r="124" spans="1:26" x14ac:dyDescent="0.25">
      <c r="A124" s="163" t="s">
        <v>101</v>
      </c>
      <c r="B124" s="164" t="s">
        <v>101</v>
      </c>
      <c r="C124" s="165">
        <v>26125</v>
      </c>
      <c r="D124" s="165">
        <v>25413</v>
      </c>
      <c r="E124" s="165">
        <v>12089</v>
      </c>
      <c r="F124" s="165">
        <v>17131</v>
      </c>
      <c r="G124" s="165">
        <v>22240</v>
      </c>
      <c r="H124" s="166">
        <f>IFERROR(G124/F124-1,"-")</f>
        <v>0.29823127663300442</v>
      </c>
      <c r="I124" s="167">
        <f t="shared" si="73"/>
        <v>-0.12485735647109752</v>
      </c>
      <c r="J124" s="166">
        <f>G124/G$9</f>
        <v>3.3071467977629172E-2</v>
      </c>
      <c r="K124" s="165">
        <v>33677</v>
      </c>
      <c r="L124" s="165">
        <v>33653</v>
      </c>
      <c r="M124" s="165">
        <v>21691</v>
      </c>
      <c r="N124" s="165">
        <v>34179</v>
      </c>
      <c r="O124" s="165">
        <v>42781</v>
      </c>
      <c r="P124" s="166">
        <f>IFERROR(O124/N124-1,"-")</f>
        <v>0.25167500512010288</v>
      </c>
      <c r="Q124" s="167">
        <f t="shared" si="74"/>
        <v>0.27123881971889574</v>
      </c>
      <c r="R124" s="166">
        <f>O124/O$9</f>
        <v>1.3780807179510307E-2</v>
      </c>
      <c r="S124" s="165">
        <v>59802</v>
      </c>
      <c r="T124" s="165">
        <v>59066</v>
      </c>
      <c r="U124" s="165">
        <v>33780</v>
      </c>
      <c r="V124" s="165">
        <v>51310</v>
      </c>
      <c r="W124" s="165">
        <v>65021</v>
      </c>
      <c r="X124" s="166">
        <f>IFERROR(W124/V124-1,"-")</f>
        <v>0.26721886571818354</v>
      </c>
      <c r="Y124" s="167">
        <f t="shared" si="75"/>
        <v>0.10081942234110985</v>
      </c>
      <c r="Z124" s="166">
        <f t="shared" si="72"/>
        <v>2.8143292515283858E-2</v>
      </c>
    </row>
    <row r="125" spans="1:26" x14ac:dyDescent="0.25">
      <c r="A125" s="1" t="s">
        <v>147</v>
      </c>
      <c r="B125" s="159" t="s">
        <v>108</v>
      </c>
      <c r="C125" s="160">
        <v>53583</v>
      </c>
      <c r="D125" s="160">
        <v>59519</v>
      </c>
      <c r="E125" s="160">
        <v>24992</v>
      </c>
      <c r="F125" s="160">
        <v>28490</v>
      </c>
      <c r="G125" s="160">
        <v>41860</v>
      </c>
      <c r="H125" s="161">
        <f>IFERROR(G125/F125-1,"-")</f>
        <v>0.46928746928746934</v>
      </c>
      <c r="I125" s="162">
        <f t="shared" si="73"/>
        <v>-0.29669517296997594</v>
      </c>
      <c r="J125" s="161">
        <f>G125/G$9</f>
        <v>6.2246926688109591E-2</v>
      </c>
      <c r="K125" s="160">
        <v>43683</v>
      </c>
      <c r="L125" s="160">
        <v>40754</v>
      </c>
      <c r="M125" s="160">
        <v>16953</v>
      </c>
      <c r="N125" s="160">
        <v>31211</v>
      </c>
      <c r="O125" s="160">
        <v>52385</v>
      </c>
      <c r="P125" s="161">
        <f>IFERROR(O125/N125-1,"-")</f>
        <v>0.67841466149754903</v>
      </c>
      <c r="Q125" s="162">
        <f t="shared" si="74"/>
        <v>0.28539529862099422</v>
      </c>
      <c r="R125" s="161">
        <f>O125/O$9</f>
        <v>1.6874490640673367E-2</v>
      </c>
      <c r="S125" s="160">
        <v>97266</v>
      </c>
      <c r="T125" s="160">
        <v>100273</v>
      </c>
      <c r="U125" s="160">
        <v>41945</v>
      </c>
      <c r="V125" s="160">
        <v>59701</v>
      </c>
      <c r="W125" s="160">
        <v>94245</v>
      </c>
      <c r="X125" s="161">
        <f>IFERROR(W125/V125-1,"-")</f>
        <v>0.57861677358838204</v>
      </c>
      <c r="Y125" s="162">
        <f t="shared" si="75"/>
        <v>-6.0115883637669176E-2</v>
      </c>
      <c r="Z125" s="161">
        <f t="shared" si="72"/>
        <v>3.4945837908631774E-2</v>
      </c>
    </row>
    <row r="126" spans="1:26" x14ac:dyDescent="0.25">
      <c r="A126" s="163" t="s">
        <v>111</v>
      </c>
      <c r="B126" s="164" t="s">
        <v>111</v>
      </c>
      <c r="C126" s="165">
        <v>3296</v>
      </c>
      <c r="D126" s="165">
        <v>3118</v>
      </c>
      <c r="E126" s="165">
        <v>1440</v>
      </c>
      <c r="F126" s="165">
        <v>653</v>
      </c>
      <c r="G126" s="165">
        <v>2495</v>
      </c>
      <c r="H126" s="166">
        <f t="shared" ref="H126:H133" si="76">IFERROR(G126/F126-1,"-")</f>
        <v>2.8208269525267995</v>
      </c>
      <c r="I126" s="167">
        <f t="shared" si="73"/>
        <v>-0.19980756895445795</v>
      </c>
      <c r="J126" s="166">
        <f t="shared" ref="J126:J133" si="77">G126/G$9</f>
        <v>3.710130962418381E-3</v>
      </c>
      <c r="K126" s="165">
        <v>8568</v>
      </c>
      <c r="L126" s="165">
        <v>7342</v>
      </c>
      <c r="M126" s="165">
        <v>2501</v>
      </c>
      <c r="N126" s="165">
        <v>2683</v>
      </c>
      <c r="O126" s="165">
        <v>7422</v>
      </c>
      <c r="P126" s="166">
        <f t="shared" ref="P126:P133" si="78">IFERROR(O126/N126-1,"-")</f>
        <v>1.7663063734625419</v>
      </c>
      <c r="Q126" s="167">
        <f t="shared" si="74"/>
        <v>1.0896213565785962E-2</v>
      </c>
      <c r="R126" s="166">
        <f t="shared" ref="R126:R133" si="79">O126/O$9</f>
        <v>2.3908078559717045E-3</v>
      </c>
      <c r="S126" s="165">
        <v>11864</v>
      </c>
      <c r="T126" s="165">
        <v>10460</v>
      </c>
      <c r="U126" s="165">
        <v>3941</v>
      </c>
      <c r="V126" s="165">
        <v>3336</v>
      </c>
      <c r="W126" s="165">
        <v>9917</v>
      </c>
      <c r="X126" s="166">
        <f t="shared" ref="X126:X133" si="80">IFERROR(W126/V126-1,"-")</f>
        <v>1.9727218225419665</v>
      </c>
      <c r="Y126" s="167">
        <f t="shared" si="75"/>
        <v>-5.1912045889101366E-2</v>
      </c>
      <c r="Z126" s="166">
        <f t="shared" si="72"/>
        <v>3.2833841267831169E-3</v>
      </c>
    </row>
    <row r="127" spans="1:26" x14ac:dyDescent="0.25">
      <c r="A127" s="163" t="s">
        <v>114</v>
      </c>
      <c r="B127" s="164" t="s">
        <v>114</v>
      </c>
      <c r="C127" s="165">
        <v>4429</v>
      </c>
      <c r="D127" s="165">
        <v>4086</v>
      </c>
      <c r="E127" s="165">
        <v>1742</v>
      </c>
      <c r="F127" s="165">
        <v>2401</v>
      </c>
      <c r="G127" s="165">
        <v>4143</v>
      </c>
      <c r="H127" s="166">
        <f t="shared" si="76"/>
        <v>0.72553102873802588</v>
      </c>
      <c r="I127" s="167">
        <f t="shared" si="73"/>
        <v>1.3950073421439058E-2</v>
      </c>
      <c r="J127" s="166">
        <f t="shared" si="77"/>
        <v>6.1607505319837084E-3</v>
      </c>
      <c r="K127" s="165">
        <v>6548</v>
      </c>
      <c r="L127" s="165">
        <v>5464</v>
      </c>
      <c r="M127" s="165">
        <v>2311</v>
      </c>
      <c r="N127" s="165">
        <v>4913</v>
      </c>
      <c r="O127" s="165">
        <v>7118</v>
      </c>
      <c r="P127" s="166">
        <f t="shared" si="78"/>
        <v>0.44880928149806643</v>
      </c>
      <c r="Q127" s="167">
        <f t="shared" si="74"/>
        <v>0.30270863836017559</v>
      </c>
      <c r="R127" s="166">
        <f t="shared" si="79"/>
        <v>2.2928820154684173E-3</v>
      </c>
      <c r="S127" s="165">
        <v>10977</v>
      </c>
      <c r="T127" s="165">
        <v>9550</v>
      </c>
      <c r="U127" s="165">
        <v>4053</v>
      </c>
      <c r="V127" s="165">
        <v>7314</v>
      </c>
      <c r="W127" s="165">
        <v>11261</v>
      </c>
      <c r="X127" s="166">
        <f t="shared" si="80"/>
        <v>0.53964998632759098</v>
      </c>
      <c r="Y127" s="167">
        <f t="shared" si="75"/>
        <v>0.17916230366492147</v>
      </c>
      <c r="Z127" s="166">
        <f t="shared" si="72"/>
        <v>3.3766952209723349E-3</v>
      </c>
    </row>
    <row r="128" spans="1:26" x14ac:dyDescent="0.25">
      <c r="A128" s="163" t="s">
        <v>117</v>
      </c>
      <c r="B128" s="164" t="s">
        <v>117</v>
      </c>
      <c r="C128" s="165">
        <v>3352</v>
      </c>
      <c r="D128" s="165">
        <v>3044</v>
      </c>
      <c r="E128" s="165">
        <v>1315</v>
      </c>
      <c r="F128" s="165">
        <v>2102</v>
      </c>
      <c r="G128" s="165">
        <v>2821</v>
      </c>
      <c r="H128" s="166">
        <f t="shared" si="76"/>
        <v>0.3420551855375833</v>
      </c>
      <c r="I128" s="167">
        <f t="shared" si="73"/>
        <v>-7.3258869908015778E-2</v>
      </c>
      <c r="J128" s="166">
        <f t="shared" si="77"/>
        <v>4.1949015811552116E-3</v>
      </c>
      <c r="K128" s="165">
        <v>3187</v>
      </c>
      <c r="L128" s="165">
        <v>3665</v>
      </c>
      <c r="M128" s="165">
        <v>1591</v>
      </c>
      <c r="N128" s="165">
        <v>5032</v>
      </c>
      <c r="O128" s="165">
        <v>5703</v>
      </c>
      <c r="P128" s="166">
        <f t="shared" si="78"/>
        <v>0.13334658187599358</v>
      </c>
      <c r="Q128" s="167">
        <f t="shared" si="74"/>
        <v>0.55607094133697132</v>
      </c>
      <c r="R128" s="166">
        <f t="shared" si="79"/>
        <v>1.8370758828626559E-3</v>
      </c>
      <c r="S128" s="165">
        <v>6539</v>
      </c>
      <c r="T128" s="165">
        <v>6709</v>
      </c>
      <c r="U128" s="165">
        <v>2906</v>
      </c>
      <c r="V128" s="165">
        <v>7134</v>
      </c>
      <c r="W128" s="165">
        <v>8524</v>
      </c>
      <c r="X128" s="166">
        <f t="shared" si="80"/>
        <v>0.19484160358844971</v>
      </c>
      <c r="Y128" s="167">
        <f t="shared" si="75"/>
        <v>0.27053212103145019</v>
      </c>
      <c r="Z128" s="166">
        <f t="shared" si="72"/>
        <v>2.4210896403023944E-3</v>
      </c>
    </row>
    <row r="129" spans="1:26" x14ac:dyDescent="0.25">
      <c r="A129" s="163" t="s">
        <v>124</v>
      </c>
      <c r="B129" s="164" t="s">
        <v>124</v>
      </c>
      <c r="C129" s="165">
        <v>727</v>
      </c>
      <c r="D129" s="165">
        <v>820</v>
      </c>
      <c r="E129" s="165">
        <v>369</v>
      </c>
      <c r="F129" s="165">
        <v>359</v>
      </c>
      <c r="G129" s="165">
        <v>801</v>
      </c>
      <c r="H129" s="166">
        <f t="shared" si="76"/>
        <v>1.2311977715877438</v>
      </c>
      <c r="I129" s="167">
        <f t="shared" si="73"/>
        <v>-2.3170731707317094E-2</v>
      </c>
      <c r="J129" s="166">
        <f t="shared" si="77"/>
        <v>1.1911081767122737E-3</v>
      </c>
      <c r="K129" s="165">
        <v>927</v>
      </c>
      <c r="L129" s="165">
        <v>1046</v>
      </c>
      <c r="M129" s="165">
        <v>415</v>
      </c>
      <c r="N129" s="165">
        <v>974</v>
      </c>
      <c r="O129" s="165">
        <v>1772</v>
      </c>
      <c r="P129" s="166">
        <f t="shared" si="78"/>
        <v>0.8193018480492813</v>
      </c>
      <c r="Q129" s="167">
        <f t="shared" si="74"/>
        <v>0.6940726577437859</v>
      </c>
      <c r="R129" s="166">
        <f t="shared" si="79"/>
        <v>5.7080457030205607E-4</v>
      </c>
      <c r="S129" s="165">
        <v>1654</v>
      </c>
      <c r="T129" s="165">
        <v>1866</v>
      </c>
      <c r="U129" s="165">
        <v>784</v>
      </c>
      <c r="V129" s="165">
        <v>1333</v>
      </c>
      <c r="W129" s="165">
        <v>2573</v>
      </c>
      <c r="X129" s="166">
        <f t="shared" si="80"/>
        <v>0.93023255813953498</v>
      </c>
      <c r="Y129" s="167">
        <f t="shared" si="75"/>
        <v>0.37888531618435151</v>
      </c>
      <c r="Z129" s="166">
        <f t="shared" si="72"/>
        <v>6.531776593245276E-4</v>
      </c>
    </row>
    <row r="130" spans="1:26" x14ac:dyDescent="0.25">
      <c r="A130" s="163" t="s">
        <v>120</v>
      </c>
      <c r="B130" s="164" t="s">
        <v>120</v>
      </c>
      <c r="C130" s="165">
        <v>575</v>
      </c>
      <c r="D130" s="165">
        <v>664</v>
      </c>
      <c r="E130" s="165">
        <v>323</v>
      </c>
      <c r="F130" s="165">
        <v>312</v>
      </c>
      <c r="G130" s="165">
        <v>635</v>
      </c>
      <c r="H130" s="166">
        <f t="shared" si="76"/>
        <v>1.0352564102564101</v>
      </c>
      <c r="I130" s="167">
        <f t="shared" si="73"/>
        <v>-4.3674698795180711E-2</v>
      </c>
      <c r="J130" s="166">
        <f t="shared" si="77"/>
        <v>9.4426178803032942E-4</v>
      </c>
      <c r="K130" s="165">
        <v>1218</v>
      </c>
      <c r="L130" s="165">
        <v>820</v>
      </c>
      <c r="M130" s="165">
        <v>489</v>
      </c>
      <c r="N130" s="165">
        <v>1045</v>
      </c>
      <c r="O130" s="165">
        <v>1201</v>
      </c>
      <c r="P130" s="166">
        <f t="shared" si="78"/>
        <v>0.14928229665071768</v>
      </c>
      <c r="Q130" s="167">
        <f t="shared" si="74"/>
        <v>0.46463414634146338</v>
      </c>
      <c r="R130" s="166">
        <f t="shared" si="79"/>
        <v>3.8687149488305273E-4</v>
      </c>
      <c r="S130" s="165">
        <v>1793</v>
      </c>
      <c r="T130" s="165">
        <v>1484</v>
      </c>
      <c r="U130" s="165">
        <v>812</v>
      </c>
      <c r="V130" s="165">
        <v>1357</v>
      </c>
      <c r="W130" s="165">
        <v>1836</v>
      </c>
      <c r="X130" s="166">
        <f t="shared" si="80"/>
        <v>0.35298452468680908</v>
      </c>
      <c r="Y130" s="167">
        <f t="shared" si="75"/>
        <v>0.23719676549865221</v>
      </c>
      <c r="Z130" s="166">
        <f t="shared" si="72"/>
        <v>6.7650543287183223E-4</v>
      </c>
    </row>
    <row r="131" spans="1:26" x14ac:dyDescent="0.25">
      <c r="A131" s="163" t="s">
        <v>129</v>
      </c>
      <c r="B131" s="164" t="s">
        <v>129</v>
      </c>
      <c r="C131" s="165">
        <v>432</v>
      </c>
      <c r="D131" s="165">
        <v>425</v>
      </c>
      <c r="E131" s="165">
        <v>186</v>
      </c>
      <c r="F131" s="165">
        <v>123</v>
      </c>
      <c r="G131" s="165">
        <v>250</v>
      </c>
      <c r="H131" s="166">
        <f t="shared" si="76"/>
        <v>1.0325203252032522</v>
      </c>
      <c r="I131" s="167">
        <f t="shared" si="73"/>
        <v>-0.41176470588235292</v>
      </c>
      <c r="J131" s="166">
        <f t="shared" si="77"/>
        <v>3.7175660946075958E-4</v>
      </c>
      <c r="K131" s="165">
        <v>1370</v>
      </c>
      <c r="L131" s="165">
        <v>1198</v>
      </c>
      <c r="M131" s="165">
        <v>492</v>
      </c>
      <c r="N131" s="165">
        <v>432</v>
      </c>
      <c r="O131" s="165">
        <v>825</v>
      </c>
      <c r="P131" s="166">
        <f t="shared" si="78"/>
        <v>0.90972222222222232</v>
      </c>
      <c r="Q131" s="167">
        <f t="shared" si="74"/>
        <v>-0.31135225375626041</v>
      </c>
      <c r="R131" s="166">
        <f t="shared" si="79"/>
        <v>2.6575269215530265E-4</v>
      </c>
      <c r="S131" s="165">
        <v>1802</v>
      </c>
      <c r="T131" s="165">
        <v>1623</v>
      </c>
      <c r="U131" s="165">
        <v>678</v>
      </c>
      <c r="V131" s="165">
        <v>555</v>
      </c>
      <c r="W131" s="165">
        <v>1075</v>
      </c>
      <c r="X131" s="166">
        <f t="shared" si="80"/>
        <v>0.93693693693693691</v>
      </c>
      <c r="Y131" s="167">
        <f t="shared" si="75"/>
        <v>-0.3376463339494763</v>
      </c>
      <c r="Z131" s="166">
        <f t="shared" si="72"/>
        <v>5.64865373752589E-4</v>
      </c>
    </row>
    <row r="132" spans="1:26" x14ac:dyDescent="0.25">
      <c r="A132" s="163" t="s">
        <v>132</v>
      </c>
      <c r="B132" s="164" t="s">
        <v>132</v>
      </c>
      <c r="C132" s="165">
        <v>599</v>
      </c>
      <c r="D132" s="165">
        <v>495</v>
      </c>
      <c r="E132" s="165">
        <v>210</v>
      </c>
      <c r="F132" s="165">
        <v>177</v>
      </c>
      <c r="G132" s="165">
        <v>253</v>
      </c>
      <c r="H132" s="166">
        <f t="shared" si="76"/>
        <v>0.42937853107344637</v>
      </c>
      <c r="I132" s="167">
        <f t="shared" si="73"/>
        <v>-0.48888888888888893</v>
      </c>
      <c r="J132" s="166">
        <f t="shared" si="77"/>
        <v>3.7621768877428872E-4</v>
      </c>
      <c r="K132" s="165">
        <v>2540</v>
      </c>
      <c r="L132" s="165">
        <v>2186</v>
      </c>
      <c r="M132" s="165">
        <v>887</v>
      </c>
      <c r="N132" s="165">
        <v>742</v>
      </c>
      <c r="O132" s="165">
        <v>1632</v>
      </c>
      <c r="P132" s="166">
        <f t="shared" si="78"/>
        <v>1.1994609164420487</v>
      </c>
      <c r="Q132" s="167">
        <f t="shared" si="74"/>
        <v>-0.25343092406221412</v>
      </c>
      <c r="R132" s="166">
        <f t="shared" si="79"/>
        <v>5.2570714375448958E-4</v>
      </c>
      <c r="S132" s="165">
        <v>3139</v>
      </c>
      <c r="T132" s="165">
        <v>2681</v>
      </c>
      <c r="U132" s="165">
        <v>1097</v>
      </c>
      <c r="V132" s="165">
        <v>919</v>
      </c>
      <c r="W132" s="165">
        <v>1885</v>
      </c>
      <c r="X132" s="166">
        <f t="shared" si="80"/>
        <v>1.0511425462459196</v>
      </c>
      <c r="Y132" s="167">
        <f t="shared" si="75"/>
        <v>-0.29690414024617684</v>
      </c>
      <c r="Z132" s="166">
        <f t="shared" si="72"/>
        <v>9.1394884219261072E-4</v>
      </c>
    </row>
    <row r="133" spans="1:26" x14ac:dyDescent="0.25">
      <c r="A133" s="169" t="s">
        <v>146</v>
      </c>
      <c r="B133" s="170" t="s">
        <v>146</v>
      </c>
      <c r="C133" s="171">
        <f>C125-SUM(C126:C132)</f>
        <v>40173</v>
      </c>
      <c r="D133" s="171">
        <f>D125-SUM(D126:D132)</f>
        <v>46867</v>
      </c>
      <c r="E133" s="171">
        <f>E125-SUM(E126:E132)</f>
        <v>19407</v>
      </c>
      <c r="F133" s="171">
        <f>F125-SUM(F126:F132)</f>
        <v>22363</v>
      </c>
      <c r="G133" s="171">
        <f>G125-SUM(G126:G132)</f>
        <v>30462</v>
      </c>
      <c r="H133" s="172">
        <f t="shared" si="76"/>
        <v>0.36216071189017573</v>
      </c>
      <c r="I133" s="173">
        <f t="shared" si="73"/>
        <v>-0.35003307231100778</v>
      </c>
      <c r="J133" s="172">
        <f t="shared" si="77"/>
        <v>4.5297799349574633E-2</v>
      </c>
      <c r="K133" s="171">
        <f>K125-SUM(K126:K132)</f>
        <v>19325</v>
      </c>
      <c r="L133" s="171">
        <f>L125-SUM(L126:L132)</f>
        <v>19033</v>
      </c>
      <c r="M133" s="171">
        <f>M125-SUM(M126:M132)</f>
        <v>8267</v>
      </c>
      <c r="N133" s="171">
        <f>N125-SUM(N126:N132)</f>
        <v>15390</v>
      </c>
      <c r="O133" s="171">
        <f>O125-SUM(O126:O132)</f>
        <v>26712</v>
      </c>
      <c r="P133" s="172">
        <f t="shared" si="78"/>
        <v>0.73567251461988303</v>
      </c>
      <c r="Q133" s="173">
        <f t="shared" si="74"/>
        <v>0.40345715336520782</v>
      </c>
      <c r="R133" s="172">
        <f t="shared" si="79"/>
        <v>8.6045889852756907E-3</v>
      </c>
      <c r="S133" s="171">
        <f>S125-SUM(S126:S132)</f>
        <v>59498</v>
      </c>
      <c r="T133" s="171">
        <f>T125-SUM(T126:T132)</f>
        <v>65900</v>
      </c>
      <c r="U133" s="171">
        <f>U125-SUM(U126:U132)</f>
        <v>27674</v>
      </c>
      <c r="V133" s="171">
        <f>V125-SUM(V126:V132)</f>
        <v>37753</v>
      </c>
      <c r="W133" s="171">
        <f>W125-SUM(W126:W132)</f>
        <v>57174</v>
      </c>
      <c r="X133" s="172">
        <f t="shared" si="80"/>
        <v>0.51442269488517467</v>
      </c>
      <c r="Y133" s="173">
        <f t="shared" si="75"/>
        <v>-0.13241274658573599</v>
      </c>
      <c r="Z133" s="172">
        <f t="shared" si="72"/>
        <v>2.3056171612432369E-2</v>
      </c>
    </row>
    <row r="134" spans="1:26" x14ac:dyDescent="0.25">
      <c r="A134" s="1"/>
      <c r="B134" s="155" t="s">
        <v>55</v>
      </c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x14ac:dyDescent="0.25">
      <c r="A135" s="1" t="s">
        <v>0</v>
      </c>
      <c r="B135" s="156" t="s">
        <v>69</v>
      </c>
      <c r="C135" s="178">
        <f>C136+C139</f>
        <v>0</v>
      </c>
      <c r="D135" s="178">
        <f>D136+D139</f>
        <v>29854</v>
      </c>
      <c r="E135" s="178">
        <f>E136+E139</f>
        <v>0</v>
      </c>
      <c r="F135" s="178">
        <f>F136+F139</f>
        <v>29237</v>
      </c>
      <c r="G135" s="178">
        <f>G136+G139</f>
        <v>47385</v>
      </c>
      <c r="H135" s="179">
        <f>IFERROR(G135/F135-1,"-")</f>
        <v>0.62072032014228551</v>
      </c>
      <c r="I135" s="179">
        <f>IFERROR(G135/D135-1,"-")</f>
        <v>0.58722449253031428</v>
      </c>
      <c r="J135" s="179">
        <f>G135/G$9</f>
        <v>7.046274775719237E-2</v>
      </c>
      <c r="K135" s="178">
        <f>K136+K139</f>
        <v>0</v>
      </c>
      <c r="L135" s="178">
        <f>L136+L139</f>
        <v>149743</v>
      </c>
      <c r="M135" s="178">
        <f>M136+M139</f>
        <v>0</v>
      </c>
      <c r="N135" s="178">
        <f>N136+N139</f>
        <v>87353</v>
      </c>
      <c r="O135" s="178">
        <f>O136+O139</f>
        <v>163913</v>
      </c>
      <c r="P135" s="179">
        <f>IFERROR(O135/N135-1,"-")</f>
        <v>0.8764438542465629</v>
      </c>
      <c r="Q135" s="179">
        <f>IFERROR(O135/L135-1,"-")</f>
        <v>9.4628797339441517E-2</v>
      </c>
      <c r="R135" s="179">
        <f>O135/O$9</f>
        <v>5.2800389126366212E-2</v>
      </c>
      <c r="S135" s="178">
        <f>S136+S139</f>
        <v>174825</v>
      </c>
      <c r="T135" s="178">
        <f>T136+T139</f>
        <v>179597</v>
      </c>
      <c r="U135" s="178">
        <f>U136+U139</f>
        <v>77095</v>
      </c>
      <c r="V135" s="178">
        <f>V136+V139</f>
        <v>116590</v>
      </c>
      <c r="W135" s="178">
        <f>W136+W139</f>
        <v>211298</v>
      </c>
      <c r="X135" s="179">
        <f>IFERROR(W135/V135-1,"-")</f>
        <v>0.81231666523715584</v>
      </c>
      <c r="Y135" s="179">
        <f>IFERROR(W135/T135-1,"-")</f>
        <v>0.17651185710229012</v>
      </c>
      <c r="Z135" s="179">
        <f t="shared" ref="Z135:Z147" si="81">U135/U$9</f>
        <v>6.423052505819446E-2</v>
      </c>
    </row>
    <row r="136" spans="1:26" x14ac:dyDescent="0.25">
      <c r="A136" s="1" t="s">
        <v>97</v>
      </c>
      <c r="B136" s="159" t="s">
        <v>98</v>
      </c>
      <c r="C136" s="160">
        <v>0</v>
      </c>
      <c r="D136" s="160">
        <v>8311</v>
      </c>
      <c r="E136" s="160">
        <v>0</v>
      </c>
      <c r="F136" s="160">
        <v>9339</v>
      </c>
      <c r="G136" s="160">
        <v>5486</v>
      </c>
      <c r="H136" s="161">
        <f>IFERROR(G136/F136-1,"-")</f>
        <v>-0.41257093907270581</v>
      </c>
      <c r="I136" s="162">
        <f t="shared" ref="I136:I147" si="82">IFERROR(G136/D136-1,"-")</f>
        <v>-0.33991096137648902</v>
      </c>
      <c r="J136" s="161">
        <f>G136/G$9</f>
        <v>8.1578270380069096E-3</v>
      </c>
      <c r="K136" s="160">
        <v>0</v>
      </c>
      <c r="L136" s="160">
        <v>26862</v>
      </c>
      <c r="M136" s="160">
        <v>0</v>
      </c>
      <c r="N136" s="160">
        <v>28431</v>
      </c>
      <c r="O136" s="160">
        <v>15843</v>
      </c>
      <c r="P136" s="161">
        <f>IFERROR(O136/N136-1,"-")</f>
        <v>-0.44275614645985018</v>
      </c>
      <c r="Q136" s="162">
        <f t="shared" ref="Q136:Q147" si="83">IFERROR(O136/L136-1,"-")</f>
        <v>-0.41020772838954656</v>
      </c>
      <c r="R136" s="161">
        <f>O136/O$9</f>
        <v>5.1034180628078303E-3</v>
      </c>
      <c r="S136" s="160">
        <v>32806</v>
      </c>
      <c r="T136" s="160">
        <v>35173</v>
      </c>
      <c r="U136" s="160">
        <v>22432</v>
      </c>
      <c r="V136" s="160">
        <v>37770</v>
      </c>
      <c r="W136" s="160">
        <v>21329</v>
      </c>
      <c r="X136" s="161">
        <f>IFERROR(W136/V136-1,"-")</f>
        <v>-0.43529256023298912</v>
      </c>
      <c r="Y136" s="162">
        <f t="shared" ref="Y136:Y147" si="84">IFERROR(W136/T136-1,"-")</f>
        <v>-0.39359736161260062</v>
      </c>
      <c r="Z136" s="161">
        <f t="shared" si="81"/>
        <v>1.8688879150469139E-2</v>
      </c>
    </row>
    <row r="137" spans="1:26" x14ac:dyDescent="0.25">
      <c r="A137" s="163" t="s">
        <v>104</v>
      </c>
      <c r="B137" s="164" t="s">
        <v>104</v>
      </c>
      <c r="C137" s="165">
        <v>0</v>
      </c>
      <c r="D137" s="165">
        <v>8311</v>
      </c>
      <c r="E137" s="165">
        <v>0</v>
      </c>
      <c r="F137" s="165">
        <v>9339</v>
      </c>
      <c r="G137" s="165">
        <v>5415</v>
      </c>
      <c r="H137" s="166">
        <f>IFERROR(G137/F137-1,"-")</f>
        <v>-0.42017346610986184</v>
      </c>
      <c r="I137" s="167">
        <f t="shared" si="82"/>
        <v>-0.34845385633497772</v>
      </c>
      <c r="J137" s="166">
        <f>G137/G$9</f>
        <v>8.052248160920053E-3</v>
      </c>
      <c r="K137" s="165">
        <v>0</v>
      </c>
      <c r="L137" s="165">
        <v>8866</v>
      </c>
      <c r="M137" s="165">
        <v>0</v>
      </c>
      <c r="N137" s="165">
        <v>20185</v>
      </c>
      <c r="O137" s="165">
        <v>9264</v>
      </c>
      <c r="P137" s="166">
        <f>IFERROR(O137/N137-1,"-")</f>
        <v>-0.54104533069110727</v>
      </c>
      <c r="Q137" s="167">
        <f t="shared" si="83"/>
        <v>4.4890593277689961E-2</v>
      </c>
      <c r="R137" s="166">
        <f>O137/O$9</f>
        <v>2.984161139547544E-3</v>
      </c>
      <c r="S137" s="165">
        <v>20836</v>
      </c>
      <c r="T137" s="165">
        <v>17177</v>
      </c>
      <c r="U137" s="165">
        <v>16366</v>
      </c>
      <c r="V137" s="165">
        <v>29524</v>
      </c>
      <c r="W137" s="165">
        <v>14679</v>
      </c>
      <c r="X137" s="166">
        <f>IFERROR(W137/V137-1,"-")</f>
        <v>-0.50281127218534072</v>
      </c>
      <c r="Y137" s="167">
        <f t="shared" si="84"/>
        <v>-0.1454270245095185</v>
      </c>
      <c r="Z137" s="166">
        <f t="shared" si="81"/>
        <v>1.3635083638399515E-2</v>
      </c>
    </row>
    <row r="138" spans="1:26" x14ac:dyDescent="0.25">
      <c r="A138" s="163" t="s">
        <v>101</v>
      </c>
      <c r="B138" s="164" t="s">
        <v>101</v>
      </c>
      <c r="C138" s="165">
        <v>0</v>
      </c>
      <c r="D138" s="165">
        <v>0</v>
      </c>
      <c r="E138" s="165">
        <v>0</v>
      </c>
      <c r="F138" s="165">
        <v>0</v>
      </c>
      <c r="G138" s="165">
        <v>71</v>
      </c>
      <c r="H138" s="166" t="str">
        <f>IFERROR(G138/F138-1,"-")</f>
        <v>-</v>
      </c>
      <c r="I138" s="167" t="str">
        <f t="shared" si="82"/>
        <v>-</v>
      </c>
      <c r="J138" s="166">
        <f>G138/G$9</f>
        <v>1.0557887708685572E-4</v>
      </c>
      <c r="K138" s="165">
        <v>0</v>
      </c>
      <c r="L138" s="165">
        <v>17996</v>
      </c>
      <c r="M138" s="165">
        <v>0</v>
      </c>
      <c r="N138" s="165">
        <v>8246</v>
      </c>
      <c r="O138" s="165">
        <v>6579</v>
      </c>
      <c r="P138" s="166">
        <f>IFERROR(O138/N138-1,"-")</f>
        <v>-0.20215862236235749</v>
      </c>
      <c r="Q138" s="167">
        <f t="shared" si="83"/>
        <v>-0.63441875972438322</v>
      </c>
      <c r="R138" s="166">
        <f>O138/O$9</f>
        <v>2.1192569232602863E-3</v>
      </c>
      <c r="S138" s="165">
        <v>11970</v>
      </c>
      <c r="T138" s="165">
        <v>17996</v>
      </c>
      <c r="U138" s="165">
        <v>6066</v>
      </c>
      <c r="V138" s="165">
        <v>8246</v>
      </c>
      <c r="W138" s="165">
        <v>6650</v>
      </c>
      <c r="X138" s="166">
        <f>IFERROR(W138/V138-1,"-")</f>
        <v>-0.19354838709677424</v>
      </c>
      <c r="Y138" s="167">
        <f t="shared" si="84"/>
        <v>-0.63047343854189819</v>
      </c>
      <c r="Z138" s="166">
        <f t="shared" si="81"/>
        <v>5.0537955120696235E-3</v>
      </c>
    </row>
    <row r="139" spans="1:26" x14ac:dyDescent="0.25">
      <c r="A139" s="1" t="s">
        <v>147</v>
      </c>
      <c r="B139" s="159" t="s">
        <v>108</v>
      </c>
      <c r="C139" s="160">
        <v>0</v>
      </c>
      <c r="D139" s="160">
        <v>21543</v>
      </c>
      <c r="E139" s="160">
        <v>0</v>
      </c>
      <c r="F139" s="160">
        <v>19898</v>
      </c>
      <c r="G139" s="160">
        <v>41899</v>
      </c>
      <c r="H139" s="161">
        <f>IFERROR(G139/F139-1,"-")</f>
        <v>1.1056890139712534</v>
      </c>
      <c r="I139" s="162">
        <f t="shared" si="82"/>
        <v>0.94490089588265325</v>
      </c>
      <c r="J139" s="161">
        <f>G139/G$9</f>
        <v>6.2304920719185468E-2</v>
      </c>
      <c r="K139" s="160">
        <v>0</v>
      </c>
      <c r="L139" s="160">
        <v>122881</v>
      </c>
      <c r="M139" s="160">
        <v>0</v>
      </c>
      <c r="N139" s="160">
        <v>58922</v>
      </c>
      <c r="O139" s="160">
        <v>148070</v>
      </c>
      <c r="P139" s="161">
        <f>IFERROR(O139/N139-1,"-")</f>
        <v>1.5129832660126947</v>
      </c>
      <c r="Q139" s="162">
        <f t="shared" si="83"/>
        <v>0.20498693858285666</v>
      </c>
      <c r="R139" s="161">
        <f>O139/O$9</f>
        <v>4.7696971063558379E-2</v>
      </c>
      <c r="S139" s="160">
        <v>142019</v>
      </c>
      <c r="T139" s="160">
        <v>144424</v>
      </c>
      <c r="U139" s="160">
        <v>54663</v>
      </c>
      <c r="V139" s="160">
        <v>78820</v>
      </c>
      <c r="W139" s="160">
        <v>189969</v>
      </c>
      <c r="X139" s="161">
        <f>IFERROR(W139/V139-1,"-")</f>
        <v>1.4101623953311342</v>
      </c>
      <c r="Y139" s="162">
        <f t="shared" si="84"/>
        <v>0.31535617348917078</v>
      </c>
      <c r="Z139" s="161">
        <f t="shared" si="81"/>
        <v>4.5541645907725324E-2</v>
      </c>
    </row>
    <row r="140" spans="1:26" x14ac:dyDescent="0.25">
      <c r="A140" s="163" t="s">
        <v>111</v>
      </c>
      <c r="B140" s="164" t="s">
        <v>111</v>
      </c>
      <c r="C140" s="165">
        <v>0</v>
      </c>
      <c r="D140" s="165">
        <v>12618</v>
      </c>
      <c r="E140" s="165">
        <v>0</v>
      </c>
      <c r="F140" s="165">
        <v>8616</v>
      </c>
      <c r="G140" s="165">
        <v>22074</v>
      </c>
      <c r="H140" s="166">
        <f t="shared" ref="H140:H147" si="85">IFERROR(G140/F140-1,"-")</f>
        <v>1.5619777158774375</v>
      </c>
      <c r="I140" s="167">
        <f t="shared" si="82"/>
        <v>0.74940561103185921</v>
      </c>
      <c r="J140" s="166">
        <f t="shared" ref="J140:J147" si="86">G140/G$9</f>
        <v>3.282462158894723E-2</v>
      </c>
      <c r="K140" s="165">
        <v>0</v>
      </c>
      <c r="L140" s="165">
        <v>57689</v>
      </c>
      <c r="M140" s="165">
        <v>0</v>
      </c>
      <c r="N140" s="165">
        <v>13586</v>
      </c>
      <c r="O140" s="165">
        <v>60071</v>
      </c>
      <c r="P140" s="166">
        <f t="shared" ref="P140:P147" si="87">IFERROR(O140/N140-1,"-")</f>
        <v>3.4215368761960843</v>
      </c>
      <c r="Q140" s="167">
        <f t="shared" si="83"/>
        <v>4.1290367314392729E-2</v>
      </c>
      <c r="R140" s="166">
        <f t="shared" ref="R140:R147" si="88">O140/O$9</f>
        <v>1.9350339358134769E-2</v>
      </c>
      <c r="S140" s="165">
        <v>67763</v>
      </c>
      <c r="T140" s="165">
        <v>70307</v>
      </c>
      <c r="U140" s="165">
        <v>18862</v>
      </c>
      <c r="V140" s="165">
        <v>22202</v>
      </c>
      <c r="W140" s="165">
        <v>82145</v>
      </c>
      <c r="X140" s="166">
        <f t="shared" ref="X140:X147" si="89">IFERROR(W140/V140-1,"-")</f>
        <v>2.6998919016304836</v>
      </c>
      <c r="Y140" s="167">
        <f t="shared" si="84"/>
        <v>0.16837583739883644</v>
      </c>
      <c r="Z140" s="166">
        <f t="shared" si="81"/>
        <v>1.5714588023187807E-2</v>
      </c>
    </row>
    <row r="141" spans="1:26" x14ac:dyDescent="0.25">
      <c r="A141" s="163" t="s">
        <v>114</v>
      </c>
      <c r="B141" s="164" t="s">
        <v>114</v>
      </c>
      <c r="C141" s="165">
        <v>0</v>
      </c>
      <c r="D141" s="165">
        <v>2167</v>
      </c>
      <c r="E141" s="165">
        <v>0</v>
      </c>
      <c r="F141" s="165">
        <v>1411</v>
      </c>
      <c r="G141" s="165">
        <v>1553</v>
      </c>
      <c r="H141" s="166">
        <f t="shared" si="85"/>
        <v>0.10063784549964572</v>
      </c>
      <c r="I141" s="167">
        <f t="shared" si="82"/>
        <v>-0.28334102445777576</v>
      </c>
      <c r="J141" s="166">
        <f t="shared" si="86"/>
        <v>2.3093520579702386E-3</v>
      </c>
      <c r="K141" s="165">
        <v>0</v>
      </c>
      <c r="L141" s="165">
        <v>10331</v>
      </c>
      <c r="M141" s="165">
        <v>0</v>
      </c>
      <c r="N141" s="165">
        <v>6291</v>
      </c>
      <c r="O141" s="165">
        <v>11965</v>
      </c>
      <c r="P141" s="166">
        <f t="shared" si="87"/>
        <v>0.90192338261007787</v>
      </c>
      <c r="Q141" s="167">
        <f t="shared" si="83"/>
        <v>0.15816474687832738</v>
      </c>
      <c r="R141" s="166">
        <f t="shared" si="88"/>
        <v>3.8542193474402379E-3</v>
      </c>
      <c r="S141" s="165">
        <v>12046</v>
      </c>
      <c r="T141" s="165">
        <v>12498</v>
      </c>
      <c r="U141" s="165">
        <v>5188</v>
      </c>
      <c r="V141" s="165">
        <v>7702</v>
      </c>
      <c r="W141" s="165">
        <v>13518</v>
      </c>
      <c r="X141" s="166">
        <f t="shared" si="89"/>
        <v>0.75512853804206692</v>
      </c>
      <c r="Y141" s="167">
        <f t="shared" si="84"/>
        <v>8.1613058089294199E-2</v>
      </c>
      <c r="Z141" s="166">
        <f t="shared" si="81"/>
        <v>4.3223031844077161E-3</v>
      </c>
    </row>
    <row r="142" spans="1:26" x14ac:dyDescent="0.25">
      <c r="A142" s="163" t="s">
        <v>117</v>
      </c>
      <c r="B142" s="164" t="s">
        <v>117</v>
      </c>
      <c r="C142" s="165">
        <v>0</v>
      </c>
      <c r="D142" s="165">
        <v>822</v>
      </c>
      <c r="E142" s="165">
        <v>0</v>
      </c>
      <c r="F142" s="165">
        <v>2188</v>
      </c>
      <c r="G142" s="165">
        <v>5813</v>
      </c>
      <c r="H142" s="166">
        <f t="shared" si="85"/>
        <v>1.656764168190128</v>
      </c>
      <c r="I142" s="167">
        <f t="shared" si="82"/>
        <v>6.0717761557177612</v>
      </c>
      <c r="J142" s="166">
        <f t="shared" si="86"/>
        <v>8.6440846831815823E-3</v>
      </c>
      <c r="K142" s="165">
        <v>0</v>
      </c>
      <c r="L142" s="165">
        <v>15318</v>
      </c>
      <c r="M142" s="165">
        <v>0</v>
      </c>
      <c r="N142" s="165">
        <v>10850</v>
      </c>
      <c r="O142" s="165">
        <v>17158</v>
      </c>
      <c r="P142" s="166">
        <f t="shared" si="87"/>
        <v>0.58138248847926266</v>
      </c>
      <c r="Q142" s="167">
        <f t="shared" si="83"/>
        <v>0.12012012012012008</v>
      </c>
      <c r="R142" s="166">
        <f t="shared" si="88"/>
        <v>5.527011747879616E-3</v>
      </c>
      <c r="S142" s="165">
        <v>17041</v>
      </c>
      <c r="T142" s="165">
        <v>16140</v>
      </c>
      <c r="U142" s="165">
        <v>5864</v>
      </c>
      <c r="V142" s="165">
        <v>13038</v>
      </c>
      <c r="W142" s="165">
        <v>22971</v>
      </c>
      <c r="X142" s="166">
        <f t="shared" si="89"/>
        <v>0.76184997699033596</v>
      </c>
      <c r="Y142" s="167">
        <f t="shared" si="84"/>
        <v>0.42323420074349438</v>
      </c>
      <c r="Z142" s="166">
        <f t="shared" si="81"/>
        <v>4.8855022886212119E-3</v>
      </c>
    </row>
    <row r="143" spans="1:26" x14ac:dyDescent="0.25">
      <c r="A143" s="163" t="s">
        <v>124</v>
      </c>
      <c r="B143" s="164" t="s">
        <v>124</v>
      </c>
      <c r="C143" s="165">
        <v>0</v>
      </c>
      <c r="D143" s="165">
        <v>514</v>
      </c>
      <c r="E143" s="165">
        <v>0</v>
      </c>
      <c r="F143" s="165">
        <v>2549</v>
      </c>
      <c r="G143" s="165">
        <v>4370</v>
      </c>
      <c r="H143" s="166">
        <f t="shared" si="85"/>
        <v>0.71439780306002354</v>
      </c>
      <c r="I143" s="167">
        <f t="shared" si="82"/>
        <v>7.5019455252918288</v>
      </c>
      <c r="J143" s="166">
        <f t="shared" si="86"/>
        <v>6.4983055333740778E-3</v>
      </c>
      <c r="K143" s="165">
        <v>0</v>
      </c>
      <c r="L143" s="165">
        <v>1966</v>
      </c>
      <c r="M143" s="165">
        <v>0</v>
      </c>
      <c r="N143" s="165">
        <v>1210</v>
      </c>
      <c r="O143" s="165">
        <v>3896</v>
      </c>
      <c r="P143" s="166">
        <f t="shared" si="87"/>
        <v>2.2198347107438017</v>
      </c>
      <c r="Q143" s="167">
        <f t="shared" si="83"/>
        <v>0.98168870803662256</v>
      </c>
      <c r="R143" s="166">
        <f t="shared" si="88"/>
        <v>1.254996955923708E-3</v>
      </c>
      <c r="S143" s="165">
        <v>2856</v>
      </c>
      <c r="T143" s="165">
        <v>2480</v>
      </c>
      <c r="U143" s="165">
        <v>782</v>
      </c>
      <c r="V143" s="165">
        <v>3759</v>
      </c>
      <c r="W143" s="165">
        <v>8266</v>
      </c>
      <c r="X143" s="166">
        <f t="shared" si="89"/>
        <v>1.1989890928438416</v>
      </c>
      <c r="Y143" s="167">
        <f t="shared" si="84"/>
        <v>2.3330645161290322</v>
      </c>
      <c r="Z143" s="166">
        <f t="shared" si="81"/>
        <v>6.5151138978543452E-4</v>
      </c>
    </row>
    <row r="144" spans="1:26" x14ac:dyDescent="0.25">
      <c r="A144" s="163" t="s">
        <v>120</v>
      </c>
      <c r="B144" s="164" t="s">
        <v>120</v>
      </c>
      <c r="C144" s="165">
        <v>0</v>
      </c>
      <c r="D144" s="165">
        <v>228</v>
      </c>
      <c r="E144" s="165">
        <v>0</v>
      </c>
      <c r="F144" s="165">
        <v>902</v>
      </c>
      <c r="G144" s="165">
        <v>435</v>
      </c>
      <c r="H144" s="166">
        <f t="shared" si="85"/>
        <v>-0.51773835920177391</v>
      </c>
      <c r="I144" s="167">
        <f t="shared" si="82"/>
        <v>0.90789473684210531</v>
      </c>
      <c r="J144" s="166">
        <f t="shared" si="86"/>
        <v>6.4685650046172167E-4</v>
      </c>
      <c r="K144" s="165">
        <v>0</v>
      </c>
      <c r="L144" s="165">
        <v>3291</v>
      </c>
      <c r="M144" s="165">
        <v>0</v>
      </c>
      <c r="N144" s="165">
        <v>1918</v>
      </c>
      <c r="O144" s="165">
        <v>3253</v>
      </c>
      <c r="P144" s="166">
        <f t="shared" si="87"/>
        <v>0.69603753910323252</v>
      </c>
      <c r="Q144" s="167">
        <f t="shared" si="83"/>
        <v>-1.1546642357945891E-2</v>
      </c>
      <c r="R144" s="166">
        <f t="shared" si="88"/>
        <v>1.0478709182802418E-3</v>
      </c>
      <c r="S144" s="165">
        <v>3580</v>
      </c>
      <c r="T144" s="165">
        <v>3519</v>
      </c>
      <c r="U144" s="165">
        <v>1676</v>
      </c>
      <c r="V144" s="165">
        <v>2820</v>
      </c>
      <c r="W144" s="165">
        <v>3688</v>
      </c>
      <c r="X144" s="166">
        <f t="shared" si="89"/>
        <v>0.3078014184397162</v>
      </c>
      <c r="Y144" s="167">
        <f t="shared" si="84"/>
        <v>4.8025007104290918E-2</v>
      </c>
      <c r="Z144" s="166">
        <f t="shared" si="81"/>
        <v>1.3963338737600871E-3</v>
      </c>
    </row>
    <row r="145" spans="1:26" x14ac:dyDescent="0.25">
      <c r="A145" s="163" t="s">
        <v>129</v>
      </c>
      <c r="B145" s="164" t="s">
        <v>129</v>
      </c>
      <c r="C145" s="165">
        <v>0</v>
      </c>
      <c r="D145" s="165">
        <v>356</v>
      </c>
      <c r="E145" s="165">
        <v>0</v>
      </c>
      <c r="F145" s="165">
        <v>93</v>
      </c>
      <c r="G145" s="165">
        <v>79</v>
      </c>
      <c r="H145" s="166">
        <f t="shared" si="85"/>
        <v>-0.15053763440860213</v>
      </c>
      <c r="I145" s="167">
        <f t="shared" si="82"/>
        <v>-0.7780898876404494</v>
      </c>
      <c r="J145" s="166">
        <f t="shared" si="86"/>
        <v>1.1747508858960003E-4</v>
      </c>
      <c r="K145" s="165">
        <v>0</v>
      </c>
      <c r="L145" s="165">
        <v>1180</v>
      </c>
      <c r="M145" s="165">
        <v>0</v>
      </c>
      <c r="N145" s="165">
        <v>1104</v>
      </c>
      <c r="O145" s="165">
        <v>2826</v>
      </c>
      <c r="P145" s="166">
        <f t="shared" si="87"/>
        <v>1.5597826086956523</v>
      </c>
      <c r="Q145" s="167">
        <f t="shared" si="83"/>
        <v>1.3949152542372882</v>
      </c>
      <c r="R145" s="166">
        <f t="shared" si="88"/>
        <v>9.1032376731016397E-4</v>
      </c>
      <c r="S145" s="165">
        <v>1221</v>
      </c>
      <c r="T145" s="165">
        <v>1536</v>
      </c>
      <c r="U145" s="165">
        <v>1597</v>
      </c>
      <c r="V145" s="165">
        <v>1197</v>
      </c>
      <c r="W145" s="165">
        <v>2905</v>
      </c>
      <c r="X145" s="166">
        <f t="shared" si="89"/>
        <v>1.4269005847953218</v>
      </c>
      <c r="Y145" s="167">
        <f t="shared" si="84"/>
        <v>0.89127604166666674</v>
      </c>
      <c r="Z145" s="166">
        <f t="shared" si="81"/>
        <v>1.3305162269659065E-3</v>
      </c>
    </row>
    <row r="146" spans="1:26" x14ac:dyDescent="0.25">
      <c r="A146" s="163" t="s">
        <v>132</v>
      </c>
      <c r="B146" s="164" t="s">
        <v>132</v>
      </c>
      <c r="C146" s="165">
        <v>0</v>
      </c>
      <c r="D146" s="165">
        <v>532</v>
      </c>
      <c r="E146" s="165">
        <v>0</v>
      </c>
      <c r="F146" s="165">
        <v>75</v>
      </c>
      <c r="G146" s="165">
        <v>49</v>
      </c>
      <c r="H146" s="166">
        <f t="shared" si="85"/>
        <v>-0.34666666666666668</v>
      </c>
      <c r="I146" s="167">
        <f t="shared" si="82"/>
        <v>-0.90789473684210531</v>
      </c>
      <c r="J146" s="166">
        <f t="shared" si="86"/>
        <v>7.2864295454308885E-5</v>
      </c>
      <c r="K146" s="165">
        <v>0</v>
      </c>
      <c r="L146" s="165">
        <v>3806</v>
      </c>
      <c r="M146" s="165">
        <v>0</v>
      </c>
      <c r="N146" s="165">
        <v>715</v>
      </c>
      <c r="O146" s="165">
        <v>1637</v>
      </c>
      <c r="P146" s="166">
        <f t="shared" si="87"/>
        <v>1.2895104895104894</v>
      </c>
      <c r="Q146" s="167">
        <f t="shared" si="83"/>
        <v>-0.56988964792433006</v>
      </c>
      <c r="R146" s="166">
        <f t="shared" si="88"/>
        <v>5.2731776613118846E-4</v>
      </c>
      <c r="S146" s="165">
        <v>6873</v>
      </c>
      <c r="T146" s="165">
        <v>4338</v>
      </c>
      <c r="U146" s="165">
        <v>3384</v>
      </c>
      <c r="V146" s="165">
        <v>790</v>
      </c>
      <c r="W146" s="165">
        <v>1686</v>
      </c>
      <c r="X146" s="166">
        <f t="shared" si="89"/>
        <v>1.1341772151898732</v>
      </c>
      <c r="Y146" s="167">
        <f t="shared" si="84"/>
        <v>-0.6113416320885201</v>
      </c>
      <c r="Z146" s="166">
        <f t="shared" si="81"/>
        <v>2.8193280601456652E-3</v>
      </c>
    </row>
    <row r="147" spans="1:26" x14ac:dyDescent="0.25">
      <c r="A147" s="169" t="s">
        <v>146</v>
      </c>
      <c r="B147" s="170" t="s">
        <v>146</v>
      </c>
      <c r="C147" s="171">
        <f>C139-SUM(C140:C146)</f>
        <v>0</v>
      </c>
      <c r="D147" s="171">
        <f>D139-SUM(D140:D146)</f>
        <v>4306</v>
      </c>
      <c r="E147" s="171">
        <f>E139-SUM(E140:E146)</f>
        <v>0</v>
      </c>
      <c r="F147" s="171">
        <f>F139-SUM(F140:F146)</f>
        <v>4064</v>
      </c>
      <c r="G147" s="171">
        <f>G139-SUM(G140:G146)</f>
        <v>7526</v>
      </c>
      <c r="H147" s="172">
        <f t="shared" si="85"/>
        <v>0.85187007874015741</v>
      </c>
      <c r="I147" s="173">
        <f t="shared" si="82"/>
        <v>0.74779377612633535</v>
      </c>
      <c r="J147" s="172">
        <f t="shared" si="86"/>
        <v>1.1191360971206706E-2</v>
      </c>
      <c r="K147" s="171">
        <f>K139-SUM(K140:K146)</f>
        <v>0</v>
      </c>
      <c r="L147" s="171">
        <f>L139-SUM(L140:L146)</f>
        <v>29300</v>
      </c>
      <c r="M147" s="171">
        <f>M139-SUM(M140:M146)</f>
        <v>0</v>
      </c>
      <c r="N147" s="171">
        <f>N139-SUM(N140:N146)</f>
        <v>23248</v>
      </c>
      <c r="O147" s="171">
        <f>O139-SUM(O140:O146)</f>
        <v>47264</v>
      </c>
      <c r="P147" s="172">
        <f t="shared" si="87"/>
        <v>1.0330350997935307</v>
      </c>
      <c r="Q147" s="173">
        <f t="shared" si="83"/>
        <v>0.61310580204778153</v>
      </c>
      <c r="R147" s="172">
        <f t="shared" si="88"/>
        <v>1.5224891202458454E-2</v>
      </c>
      <c r="S147" s="171">
        <f>S139-SUM(S140:S146)</f>
        <v>30639</v>
      </c>
      <c r="T147" s="171">
        <f>T139-SUM(T140:T146)</f>
        <v>33606</v>
      </c>
      <c r="U147" s="171">
        <f>U139-SUM(U140:U146)</f>
        <v>17310</v>
      </c>
      <c r="V147" s="171">
        <f>V139-SUM(V140:V146)</f>
        <v>27312</v>
      </c>
      <c r="W147" s="171">
        <f>W139-SUM(W140:W146)</f>
        <v>54790</v>
      </c>
      <c r="X147" s="172">
        <f t="shared" si="89"/>
        <v>1.00607791446983</v>
      </c>
      <c r="Y147" s="173">
        <f t="shared" si="84"/>
        <v>0.6303636255430578</v>
      </c>
      <c r="Z147" s="172">
        <f t="shared" si="81"/>
        <v>1.4421562860851497E-2</v>
      </c>
    </row>
    <row r="148" spans="1:26" x14ac:dyDescent="0.25">
      <c r="A148" s="1"/>
      <c r="B148" s="155" t="s">
        <v>56</v>
      </c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x14ac:dyDescent="0.25">
      <c r="A149" s="1" t="s">
        <v>0</v>
      </c>
      <c r="B149" s="156" t="s">
        <v>69</v>
      </c>
      <c r="C149" s="178">
        <f>C150+C153</f>
        <v>28475</v>
      </c>
      <c r="D149" s="178">
        <f>D150+D153</f>
        <v>27519</v>
      </c>
      <c r="E149" s="178">
        <f>E150+E153</f>
        <v>11846</v>
      </c>
      <c r="F149" s="178">
        <f>F150+F153</f>
        <v>15189</v>
      </c>
      <c r="G149" s="178">
        <f>G150+G153</f>
        <v>30370</v>
      </c>
      <c r="H149" s="179">
        <f>IFERROR(G149/F149-1,"-")</f>
        <v>0.99947330304825854</v>
      </c>
      <c r="I149" s="179">
        <f>IFERROR(G149/D149-1,"-")</f>
        <v>0.10360114829753986</v>
      </c>
      <c r="J149" s="179">
        <f>G149/G$9</f>
        <v>4.5160992917293079E-2</v>
      </c>
      <c r="K149" s="178">
        <f>K150+K153</f>
        <v>94830</v>
      </c>
      <c r="L149" s="178">
        <f>L150+L153</f>
        <v>94097</v>
      </c>
      <c r="M149" s="178">
        <f>M150+M153</f>
        <v>30203</v>
      </c>
      <c r="N149" s="178">
        <f>N150+N153</f>
        <v>55599</v>
      </c>
      <c r="O149" s="178">
        <f>O150+O153</f>
        <v>77698</v>
      </c>
      <c r="P149" s="179">
        <f>IFERROR(O149/N149-1,"-")</f>
        <v>0.39747117753916439</v>
      </c>
      <c r="Q149" s="179">
        <f>IFERROR(O149/L149-1,"-")</f>
        <v>-0.17427760715006857</v>
      </c>
      <c r="R149" s="179">
        <f>O149/O$9</f>
        <v>2.5028427484948733E-2</v>
      </c>
      <c r="S149" s="178">
        <f>S150+S153</f>
        <v>123305</v>
      </c>
      <c r="T149" s="178">
        <f>T150+T153</f>
        <v>121616</v>
      </c>
      <c r="U149" s="178">
        <f>U150+U153</f>
        <v>42049</v>
      </c>
      <c r="V149" s="178">
        <f>V150+V153</f>
        <v>70788</v>
      </c>
      <c r="W149" s="178">
        <f>W150+W153</f>
        <v>108068</v>
      </c>
      <c r="X149" s="179">
        <f>IFERROR(W149/V149-1,"-")</f>
        <v>0.52664293383059269</v>
      </c>
      <c r="Y149" s="179">
        <f>IFERROR(W149/T149-1,"-")</f>
        <v>-0.11139981581370872</v>
      </c>
      <c r="Z149" s="179">
        <f t="shared" ref="Z149:Z161" si="90">U149/U$9</f>
        <v>3.5032483924664619E-2</v>
      </c>
    </row>
    <row r="150" spans="1:26" x14ac:dyDescent="0.25">
      <c r="A150" s="1" t="s">
        <v>97</v>
      </c>
      <c r="B150" s="159" t="s">
        <v>98</v>
      </c>
      <c r="C150" s="160">
        <v>17938</v>
      </c>
      <c r="D150" s="160">
        <v>17412</v>
      </c>
      <c r="E150" s="160">
        <v>8198</v>
      </c>
      <c r="F150" s="160">
        <v>8139</v>
      </c>
      <c r="G150" s="160">
        <v>18008</v>
      </c>
      <c r="H150" s="161">
        <f>IFERROR(G150/F150-1,"-")</f>
        <v>1.2125568251627965</v>
      </c>
      <c r="I150" s="162">
        <f t="shared" ref="I150:I161" si="91">IFERROR(G150/D150-1,"-")</f>
        <v>3.4229267172065203E-2</v>
      </c>
      <c r="J150" s="161">
        <f>G150/G$9</f>
        <v>2.6778372092677437E-2</v>
      </c>
      <c r="K150" s="160">
        <v>33131</v>
      </c>
      <c r="L150" s="160">
        <v>36028</v>
      </c>
      <c r="M150" s="160">
        <v>13645</v>
      </c>
      <c r="N150" s="160">
        <v>31999</v>
      </c>
      <c r="O150" s="160">
        <v>38624</v>
      </c>
      <c r="P150" s="161">
        <f>IFERROR(O150/N150-1,"-")</f>
        <v>0.20703771992874787</v>
      </c>
      <c r="Q150" s="162">
        <f t="shared" ref="Q150:Q161" si="92">IFERROR(O150/L150-1,"-")</f>
        <v>7.2055068280226564E-2</v>
      </c>
      <c r="R150" s="161">
        <f>O150/O$9</f>
        <v>1.2441735735522921E-2</v>
      </c>
      <c r="S150" s="160">
        <v>51069</v>
      </c>
      <c r="T150" s="160">
        <v>53440</v>
      </c>
      <c r="U150" s="160">
        <v>21843</v>
      </c>
      <c r="V150" s="160">
        <v>40138</v>
      </c>
      <c r="W150" s="160">
        <v>56632</v>
      </c>
      <c r="X150" s="161">
        <f>IFERROR(W150/V150-1,"-")</f>
        <v>0.41093228362150591</v>
      </c>
      <c r="Y150" s="162">
        <f t="shared" ref="Y150:Y161" si="93">IFERROR(W150/T150-1,"-")</f>
        <v>5.9730538922155629E-2</v>
      </c>
      <c r="Z150" s="161">
        <f t="shared" si="90"/>
        <v>1.8198162771206196E-2</v>
      </c>
    </row>
    <row r="151" spans="1:26" x14ac:dyDescent="0.25">
      <c r="A151" s="163" t="s">
        <v>104</v>
      </c>
      <c r="B151" s="164" t="s">
        <v>104</v>
      </c>
      <c r="C151" s="165">
        <v>4985</v>
      </c>
      <c r="D151" s="165">
        <v>6183</v>
      </c>
      <c r="E151" s="165">
        <v>3239</v>
      </c>
      <c r="F151" s="165">
        <v>4159</v>
      </c>
      <c r="G151" s="165">
        <v>6621</v>
      </c>
      <c r="H151" s="166">
        <f>IFERROR(G151/F151-1,"-")</f>
        <v>0.59196922337100255</v>
      </c>
      <c r="I151" s="167">
        <f t="shared" si="91"/>
        <v>7.0839398350315275E-2</v>
      </c>
      <c r="J151" s="166">
        <f>G151/G$9</f>
        <v>9.8456020449587574E-3</v>
      </c>
      <c r="K151" s="165">
        <v>26199</v>
      </c>
      <c r="L151" s="165">
        <v>26435</v>
      </c>
      <c r="M151" s="165">
        <v>11144</v>
      </c>
      <c r="N151" s="165">
        <v>28141</v>
      </c>
      <c r="O151" s="165">
        <v>34603</v>
      </c>
      <c r="P151" s="166">
        <f>IFERROR(O151/N151-1,"-")</f>
        <v>0.22962936640488962</v>
      </c>
      <c r="Q151" s="167">
        <f t="shared" si="92"/>
        <v>0.30898430111594477</v>
      </c>
      <c r="R151" s="166">
        <f>O151/O$9</f>
        <v>1.1146473220181743E-2</v>
      </c>
      <c r="S151" s="165">
        <v>31184</v>
      </c>
      <c r="T151" s="165">
        <v>32618</v>
      </c>
      <c r="U151" s="165">
        <v>14383</v>
      </c>
      <c r="V151" s="165">
        <v>32300</v>
      </c>
      <c r="W151" s="165">
        <v>41224</v>
      </c>
      <c r="X151" s="166">
        <f>IFERROR(W151/V151-1,"-")</f>
        <v>0.27628482972136226</v>
      </c>
      <c r="Y151" s="167">
        <f t="shared" si="93"/>
        <v>0.26384205040161879</v>
      </c>
      <c r="Z151" s="166">
        <f t="shared" si="90"/>
        <v>1.1982977390388625E-2</v>
      </c>
    </row>
    <row r="152" spans="1:26" x14ac:dyDescent="0.25">
      <c r="A152" s="163" t="s">
        <v>101</v>
      </c>
      <c r="B152" s="164" t="s">
        <v>101</v>
      </c>
      <c r="C152" s="165">
        <v>12953</v>
      </c>
      <c r="D152" s="165">
        <v>11229</v>
      </c>
      <c r="E152" s="165">
        <v>4959</v>
      </c>
      <c r="F152" s="165">
        <v>3980</v>
      </c>
      <c r="G152" s="165">
        <v>11387</v>
      </c>
      <c r="H152" s="166">
        <f>IFERROR(G152/F152-1,"-")</f>
        <v>1.8610552763819097</v>
      </c>
      <c r="I152" s="167">
        <f t="shared" si="91"/>
        <v>1.4070709769347323E-2</v>
      </c>
      <c r="J152" s="166">
        <f>G152/G$9</f>
        <v>1.6932770047718679E-2</v>
      </c>
      <c r="K152" s="165">
        <v>6932</v>
      </c>
      <c r="L152" s="165">
        <v>9593</v>
      </c>
      <c r="M152" s="165">
        <v>2501</v>
      </c>
      <c r="N152" s="165">
        <v>3858</v>
      </c>
      <c r="O152" s="165">
        <v>4021</v>
      </c>
      <c r="P152" s="166">
        <f>IFERROR(O152/N152-1,"-")</f>
        <v>4.2249870399170497E-2</v>
      </c>
      <c r="Q152" s="167">
        <f t="shared" si="92"/>
        <v>-0.5808401959762326</v>
      </c>
      <c r="R152" s="166">
        <f>O152/O$9</f>
        <v>1.2952625153411781E-3</v>
      </c>
      <c r="S152" s="165">
        <v>19885</v>
      </c>
      <c r="T152" s="165">
        <v>20822</v>
      </c>
      <c r="U152" s="165">
        <v>7460</v>
      </c>
      <c r="V152" s="165">
        <v>7838</v>
      </c>
      <c r="W152" s="165">
        <v>15408</v>
      </c>
      <c r="X152" s="166">
        <f>IFERROR(W152/V152-1,"-")</f>
        <v>0.96580760398060739</v>
      </c>
      <c r="Y152" s="167">
        <f t="shared" si="93"/>
        <v>-0.2600134473153396</v>
      </c>
      <c r="Z152" s="166">
        <f t="shared" si="90"/>
        <v>6.2151853808175717E-3</v>
      </c>
    </row>
    <row r="153" spans="1:26" x14ac:dyDescent="0.25">
      <c r="A153" s="1" t="s">
        <v>147</v>
      </c>
      <c r="B153" s="159" t="s">
        <v>108</v>
      </c>
      <c r="C153" s="160">
        <v>10537</v>
      </c>
      <c r="D153" s="160">
        <v>10107</v>
      </c>
      <c r="E153" s="160">
        <v>3648</v>
      </c>
      <c r="F153" s="160">
        <v>7050</v>
      </c>
      <c r="G153" s="160">
        <v>12362</v>
      </c>
      <c r="H153" s="161">
        <f>IFERROR(G153/F153-1,"-")</f>
        <v>0.75347517730496461</v>
      </c>
      <c r="I153" s="162">
        <f t="shared" si="91"/>
        <v>0.2231126941723558</v>
      </c>
      <c r="J153" s="161">
        <f>G153/G$9</f>
        <v>1.8382620824615642E-2</v>
      </c>
      <c r="K153" s="160">
        <v>61699</v>
      </c>
      <c r="L153" s="160">
        <v>58069</v>
      </c>
      <c r="M153" s="160">
        <v>16558</v>
      </c>
      <c r="N153" s="160">
        <v>23600</v>
      </c>
      <c r="O153" s="160">
        <v>39074</v>
      </c>
      <c r="P153" s="161">
        <f>IFERROR(O153/N153-1,"-")</f>
        <v>0.65567796610169493</v>
      </c>
      <c r="Q153" s="162">
        <f t="shared" si="92"/>
        <v>-0.32711085088429281</v>
      </c>
      <c r="R153" s="161">
        <f>O153/O$9</f>
        <v>1.2586691749425814E-2</v>
      </c>
      <c r="S153" s="160">
        <v>72236</v>
      </c>
      <c r="T153" s="160">
        <v>68176</v>
      </c>
      <c r="U153" s="160">
        <v>20206</v>
      </c>
      <c r="V153" s="160">
        <v>30650</v>
      </c>
      <c r="W153" s="160">
        <v>51436</v>
      </c>
      <c r="X153" s="161">
        <f>IFERROR(W153/V153-1,"-")</f>
        <v>0.67817292006525287</v>
      </c>
      <c r="Y153" s="162">
        <f t="shared" si="93"/>
        <v>-0.24554095282797461</v>
      </c>
      <c r="Z153" s="161">
        <f t="shared" si="90"/>
        <v>1.6834321153458426E-2</v>
      </c>
    </row>
    <row r="154" spans="1:26" x14ac:dyDescent="0.25">
      <c r="A154" s="163" t="s">
        <v>111</v>
      </c>
      <c r="B154" s="164" t="s">
        <v>111</v>
      </c>
      <c r="C154" s="165">
        <v>1245</v>
      </c>
      <c r="D154" s="165">
        <v>1074</v>
      </c>
      <c r="E154" s="165">
        <v>434</v>
      </c>
      <c r="F154" s="165">
        <v>401</v>
      </c>
      <c r="G154" s="165">
        <v>974</v>
      </c>
      <c r="H154" s="166">
        <f t="shared" ref="H154:H161" si="94">IFERROR(G154/F154-1,"-")</f>
        <v>1.4289276807980049</v>
      </c>
      <c r="I154" s="167">
        <f t="shared" si="91"/>
        <v>-9.3109869646182508E-2</v>
      </c>
      <c r="J154" s="166">
        <f t="shared" ref="J154:J161" si="95">G154/G$9</f>
        <v>1.4483637504591194E-3</v>
      </c>
      <c r="K154" s="165">
        <v>21323</v>
      </c>
      <c r="L154" s="165">
        <v>20546</v>
      </c>
      <c r="M154" s="165">
        <v>5335</v>
      </c>
      <c r="N154" s="165">
        <v>5197</v>
      </c>
      <c r="O154" s="165">
        <v>18197</v>
      </c>
      <c r="P154" s="166">
        <f t="shared" ref="P154:P161" si="96">IFERROR(O154/N154-1,"-")</f>
        <v>2.5014431402732344</v>
      </c>
      <c r="Q154" s="167">
        <f t="shared" si="92"/>
        <v>-0.1143288231285895</v>
      </c>
      <c r="R154" s="166">
        <f t="shared" ref="R154:R161" si="97">O154/O$9</f>
        <v>5.8616990777576273E-3</v>
      </c>
      <c r="S154" s="165">
        <v>22568</v>
      </c>
      <c r="T154" s="165">
        <v>21620</v>
      </c>
      <c r="U154" s="165">
        <v>5769</v>
      </c>
      <c r="V154" s="165">
        <v>5598</v>
      </c>
      <c r="W154" s="165">
        <v>19171</v>
      </c>
      <c r="X154" s="166">
        <f t="shared" ref="X154:X161" si="98">IFERROR(W154/V154-1,"-")</f>
        <v>2.4246159342622366</v>
      </c>
      <c r="Y154" s="167">
        <f t="shared" si="93"/>
        <v>-0.11327474560592043</v>
      </c>
      <c r="Z154" s="166">
        <f t="shared" si="90"/>
        <v>4.8063544855142856E-3</v>
      </c>
    </row>
    <row r="155" spans="1:26" x14ac:dyDescent="0.25">
      <c r="A155" s="163" t="s">
        <v>114</v>
      </c>
      <c r="B155" s="164" t="s">
        <v>114</v>
      </c>
      <c r="C155" s="165">
        <v>2248</v>
      </c>
      <c r="D155" s="165">
        <v>1972</v>
      </c>
      <c r="E155" s="165">
        <v>651</v>
      </c>
      <c r="F155" s="165">
        <v>1400</v>
      </c>
      <c r="G155" s="165">
        <v>2438</v>
      </c>
      <c r="H155" s="166">
        <f t="shared" si="94"/>
        <v>0.74142857142857133</v>
      </c>
      <c r="I155" s="167">
        <f t="shared" si="91"/>
        <v>0.23630831643002037</v>
      </c>
      <c r="J155" s="166">
        <f t="shared" si="95"/>
        <v>3.6253704554613277E-3</v>
      </c>
      <c r="K155" s="165">
        <v>17827</v>
      </c>
      <c r="L155" s="165">
        <v>14400</v>
      </c>
      <c r="M155" s="165">
        <v>3972</v>
      </c>
      <c r="N155" s="165">
        <v>6636</v>
      </c>
      <c r="O155" s="165">
        <v>7498</v>
      </c>
      <c r="P155" s="166">
        <f t="shared" si="96"/>
        <v>0.12989752863170589</v>
      </c>
      <c r="Q155" s="167">
        <f t="shared" si="92"/>
        <v>-0.47930555555555554</v>
      </c>
      <c r="R155" s="166">
        <f t="shared" si="97"/>
        <v>2.4152893160975263E-3</v>
      </c>
      <c r="S155" s="165">
        <v>20075</v>
      </c>
      <c r="T155" s="165">
        <v>16372</v>
      </c>
      <c r="U155" s="165">
        <v>4623</v>
      </c>
      <c r="V155" s="165">
        <v>8036</v>
      </c>
      <c r="W155" s="165">
        <v>9936</v>
      </c>
      <c r="X155" s="166">
        <f t="shared" si="98"/>
        <v>0.23643603782976608</v>
      </c>
      <c r="Y155" s="167">
        <f t="shared" si="93"/>
        <v>-0.3931101881260689</v>
      </c>
      <c r="Z155" s="166">
        <f t="shared" si="90"/>
        <v>3.8515820396138921E-3</v>
      </c>
    </row>
    <row r="156" spans="1:26" x14ac:dyDescent="0.25">
      <c r="A156" s="163" t="s">
        <v>117</v>
      </c>
      <c r="B156" s="164" t="s">
        <v>117</v>
      </c>
      <c r="C156" s="165">
        <v>1248</v>
      </c>
      <c r="D156" s="165">
        <v>1295</v>
      </c>
      <c r="E156" s="165">
        <v>563</v>
      </c>
      <c r="F156" s="165">
        <v>1370</v>
      </c>
      <c r="G156" s="165">
        <v>2211</v>
      </c>
      <c r="H156" s="166">
        <f t="shared" si="94"/>
        <v>0.61386861313868613</v>
      </c>
      <c r="I156" s="167">
        <f t="shared" si="91"/>
        <v>0.70733590733590734</v>
      </c>
      <c r="J156" s="166">
        <f t="shared" si="95"/>
        <v>3.2878154540709578E-3</v>
      </c>
      <c r="K156" s="165">
        <v>9686</v>
      </c>
      <c r="L156" s="165">
        <v>8444</v>
      </c>
      <c r="M156" s="165">
        <v>1717</v>
      </c>
      <c r="N156" s="165">
        <v>3754</v>
      </c>
      <c r="O156" s="165">
        <v>4261</v>
      </c>
      <c r="P156" s="166">
        <f t="shared" si="96"/>
        <v>0.13505594033031443</v>
      </c>
      <c r="Q156" s="167">
        <f t="shared" si="92"/>
        <v>-0.49538133585978206</v>
      </c>
      <c r="R156" s="166">
        <f t="shared" si="97"/>
        <v>1.3725723894227207E-3</v>
      </c>
      <c r="S156" s="165">
        <v>10934</v>
      </c>
      <c r="T156" s="165">
        <v>9739</v>
      </c>
      <c r="U156" s="165">
        <v>2280</v>
      </c>
      <c r="V156" s="165">
        <v>5124</v>
      </c>
      <c r="W156" s="165">
        <v>6472</v>
      </c>
      <c r="X156" s="166">
        <f t="shared" si="98"/>
        <v>0.2630757220921156</v>
      </c>
      <c r="Y156" s="167">
        <f t="shared" si="93"/>
        <v>-0.33545538556319954</v>
      </c>
      <c r="Z156" s="166">
        <f t="shared" si="90"/>
        <v>1.8995472745662284E-3</v>
      </c>
    </row>
    <row r="157" spans="1:26" x14ac:dyDescent="0.25">
      <c r="A157" s="163" t="s">
        <v>124</v>
      </c>
      <c r="B157" s="164" t="s">
        <v>124</v>
      </c>
      <c r="C157" s="165">
        <v>490</v>
      </c>
      <c r="D157" s="165">
        <v>534</v>
      </c>
      <c r="E157" s="165">
        <v>250</v>
      </c>
      <c r="F157" s="165">
        <v>317</v>
      </c>
      <c r="G157" s="165">
        <v>761</v>
      </c>
      <c r="H157" s="166">
        <f t="shared" si="94"/>
        <v>1.4006309148264986</v>
      </c>
      <c r="I157" s="167">
        <f t="shared" si="91"/>
        <v>0.42509363295880154</v>
      </c>
      <c r="J157" s="166">
        <f t="shared" si="95"/>
        <v>1.1316271191985521E-3</v>
      </c>
      <c r="K157" s="165">
        <v>844</v>
      </c>
      <c r="L157" s="165">
        <v>1018</v>
      </c>
      <c r="M157" s="165">
        <v>328</v>
      </c>
      <c r="N157" s="165">
        <v>589</v>
      </c>
      <c r="O157" s="165">
        <v>856</v>
      </c>
      <c r="P157" s="166">
        <f t="shared" si="96"/>
        <v>0.45331069609507635</v>
      </c>
      <c r="Q157" s="167">
        <f t="shared" si="92"/>
        <v>-0.15913555992141459</v>
      </c>
      <c r="R157" s="166">
        <f t="shared" si="97"/>
        <v>2.7573855089083526E-4</v>
      </c>
      <c r="S157" s="165">
        <v>1334</v>
      </c>
      <c r="T157" s="165">
        <v>1552</v>
      </c>
      <c r="U157" s="165">
        <v>578</v>
      </c>
      <c r="V157" s="165">
        <v>906</v>
      </c>
      <c r="W157" s="165">
        <v>1617</v>
      </c>
      <c r="X157" s="166">
        <f t="shared" si="98"/>
        <v>0.7847682119205297</v>
      </c>
      <c r="Y157" s="167">
        <f t="shared" si="93"/>
        <v>4.1881443298969145E-2</v>
      </c>
      <c r="Z157" s="166">
        <f t="shared" si="90"/>
        <v>4.8155189679792985E-4</v>
      </c>
    </row>
    <row r="158" spans="1:26" x14ac:dyDescent="0.25">
      <c r="A158" s="163" t="s">
        <v>120</v>
      </c>
      <c r="B158" s="164" t="s">
        <v>120</v>
      </c>
      <c r="C158" s="165">
        <v>419</v>
      </c>
      <c r="D158" s="165">
        <v>433</v>
      </c>
      <c r="E158" s="165">
        <v>236</v>
      </c>
      <c r="F158" s="165">
        <v>351</v>
      </c>
      <c r="G158" s="165">
        <v>597</v>
      </c>
      <c r="H158" s="166">
        <f t="shared" si="94"/>
        <v>0.70085470085470081</v>
      </c>
      <c r="I158" s="167">
        <f t="shared" si="91"/>
        <v>0.3787528868360277</v>
      </c>
      <c r="J158" s="166">
        <f t="shared" si="95"/>
        <v>8.8775478339229389E-4</v>
      </c>
      <c r="K158" s="165">
        <v>2043</v>
      </c>
      <c r="L158" s="165">
        <v>2553</v>
      </c>
      <c r="M158" s="165">
        <v>1262</v>
      </c>
      <c r="N158" s="165">
        <v>1393</v>
      </c>
      <c r="O158" s="165">
        <v>2346</v>
      </c>
      <c r="P158" s="166">
        <f t="shared" si="96"/>
        <v>0.68413496051687006</v>
      </c>
      <c r="Q158" s="167">
        <f t="shared" si="92"/>
        <v>-8.108108108108103E-2</v>
      </c>
      <c r="R158" s="166">
        <f t="shared" si="97"/>
        <v>7.5570401914707883E-4</v>
      </c>
      <c r="S158" s="165">
        <v>2462</v>
      </c>
      <c r="T158" s="165">
        <v>2986</v>
      </c>
      <c r="U158" s="165">
        <v>1498</v>
      </c>
      <c r="V158" s="165">
        <v>1744</v>
      </c>
      <c r="W158" s="165">
        <v>2943</v>
      </c>
      <c r="X158" s="166">
        <f t="shared" si="98"/>
        <v>0.6875</v>
      </c>
      <c r="Y158" s="167">
        <f t="shared" si="93"/>
        <v>-1.4400535833891448E-2</v>
      </c>
      <c r="Z158" s="166">
        <f t="shared" si="90"/>
        <v>1.248035884780794E-3</v>
      </c>
    </row>
    <row r="159" spans="1:26" x14ac:dyDescent="0.25">
      <c r="A159" s="163" t="s">
        <v>129</v>
      </c>
      <c r="B159" s="164" t="s">
        <v>129</v>
      </c>
      <c r="C159" s="165">
        <v>156</v>
      </c>
      <c r="D159" s="165">
        <v>159</v>
      </c>
      <c r="E159" s="165">
        <v>58</v>
      </c>
      <c r="F159" s="165">
        <v>71</v>
      </c>
      <c r="G159" s="165">
        <v>195</v>
      </c>
      <c r="H159" s="166">
        <f t="shared" si="94"/>
        <v>1.7464788732394365</v>
      </c>
      <c r="I159" s="167">
        <f t="shared" si="91"/>
        <v>0.22641509433962259</v>
      </c>
      <c r="J159" s="166">
        <f t="shared" si="95"/>
        <v>2.8997015537939248E-4</v>
      </c>
      <c r="K159" s="165">
        <v>238</v>
      </c>
      <c r="L159" s="165">
        <v>251</v>
      </c>
      <c r="M159" s="165">
        <v>174</v>
      </c>
      <c r="N159" s="165">
        <v>211</v>
      </c>
      <c r="O159" s="165">
        <v>277</v>
      </c>
      <c r="P159" s="166">
        <f t="shared" si="96"/>
        <v>0.31279620853080559</v>
      </c>
      <c r="Q159" s="167">
        <f t="shared" si="92"/>
        <v>0.10358565737051784</v>
      </c>
      <c r="R159" s="166">
        <f t="shared" si="97"/>
        <v>8.9228479669113735E-5</v>
      </c>
      <c r="S159" s="165">
        <v>394</v>
      </c>
      <c r="T159" s="165">
        <v>410</v>
      </c>
      <c r="U159" s="165">
        <v>232</v>
      </c>
      <c r="V159" s="165">
        <v>282</v>
      </c>
      <c r="W159" s="165">
        <v>472</v>
      </c>
      <c r="X159" s="166">
        <f t="shared" si="98"/>
        <v>0.67375886524822692</v>
      </c>
      <c r="Y159" s="167">
        <f t="shared" si="93"/>
        <v>0.15121951219512186</v>
      </c>
      <c r="Z159" s="166">
        <f t="shared" si="90"/>
        <v>1.9328726653480919E-4</v>
      </c>
    </row>
    <row r="160" spans="1:26" x14ac:dyDescent="0.25">
      <c r="A160" s="163" t="s">
        <v>132</v>
      </c>
      <c r="B160" s="164" t="s">
        <v>132</v>
      </c>
      <c r="C160" s="165">
        <v>170</v>
      </c>
      <c r="D160" s="165">
        <v>218</v>
      </c>
      <c r="E160" s="165">
        <v>70</v>
      </c>
      <c r="F160" s="165">
        <v>84</v>
      </c>
      <c r="G160" s="165">
        <v>99</v>
      </c>
      <c r="H160" s="166">
        <f t="shared" si="94"/>
        <v>0.1785714285714286</v>
      </c>
      <c r="I160" s="167">
        <f t="shared" si="91"/>
        <v>-0.54587155963302747</v>
      </c>
      <c r="J160" s="166">
        <f t="shared" si="95"/>
        <v>1.4721561734646081E-4</v>
      </c>
      <c r="K160" s="165">
        <v>914</v>
      </c>
      <c r="L160" s="165">
        <v>755</v>
      </c>
      <c r="M160" s="165">
        <v>228</v>
      </c>
      <c r="N160" s="165">
        <v>362</v>
      </c>
      <c r="O160" s="165">
        <v>555</v>
      </c>
      <c r="P160" s="166">
        <f t="shared" si="96"/>
        <v>0.53314917127071815</v>
      </c>
      <c r="Q160" s="167">
        <f t="shared" si="92"/>
        <v>-0.26490066225165565</v>
      </c>
      <c r="R160" s="166">
        <f t="shared" si="97"/>
        <v>1.7877908381356723E-4</v>
      </c>
      <c r="S160" s="165">
        <v>1084</v>
      </c>
      <c r="T160" s="165">
        <v>973</v>
      </c>
      <c r="U160" s="165">
        <v>298</v>
      </c>
      <c r="V160" s="165">
        <v>446</v>
      </c>
      <c r="W160" s="165">
        <v>654</v>
      </c>
      <c r="X160" s="166">
        <f t="shared" si="98"/>
        <v>0.46636771300448432</v>
      </c>
      <c r="Y160" s="167">
        <f t="shared" si="93"/>
        <v>-0.32785200411099691</v>
      </c>
      <c r="Z160" s="166">
        <f t="shared" si="90"/>
        <v>2.4827416132488421E-4</v>
      </c>
    </row>
    <row r="161" spans="1:26" x14ac:dyDescent="0.25">
      <c r="A161" s="169" t="s">
        <v>146</v>
      </c>
      <c r="B161" s="170" t="s">
        <v>146</v>
      </c>
      <c r="C161" s="171">
        <f>C153-SUM(C154:C160)</f>
        <v>4561</v>
      </c>
      <c r="D161" s="171">
        <f>D153-SUM(D154:D160)</f>
        <v>4422</v>
      </c>
      <c r="E161" s="171">
        <f>E153-SUM(E154:E160)</f>
        <v>1386</v>
      </c>
      <c r="F161" s="171">
        <f>F153-SUM(F154:F160)</f>
        <v>3056</v>
      </c>
      <c r="G161" s="171">
        <f>G153-SUM(G154:G160)</f>
        <v>5087</v>
      </c>
      <c r="H161" s="172">
        <f t="shared" si="94"/>
        <v>0.66459424083769636</v>
      </c>
      <c r="I161" s="173">
        <f t="shared" si="91"/>
        <v>0.15038444142921747</v>
      </c>
      <c r="J161" s="172">
        <f t="shared" si="95"/>
        <v>7.5645034893075365E-3</v>
      </c>
      <c r="K161" s="171">
        <f>K153-SUM(K154:K160)</f>
        <v>8824</v>
      </c>
      <c r="L161" s="171">
        <f>L153-SUM(L154:L160)</f>
        <v>10102</v>
      </c>
      <c r="M161" s="171">
        <f>M153-SUM(M154:M160)</f>
        <v>3542</v>
      </c>
      <c r="N161" s="171">
        <f>N153-SUM(N154:N160)</f>
        <v>5458</v>
      </c>
      <c r="O161" s="171">
        <f>O153-SUM(O154:O160)</f>
        <v>5084</v>
      </c>
      <c r="P161" s="172">
        <f t="shared" si="96"/>
        <v>-6.8523268596555553E-2</v>
      </c>
      <c r="Q161" s="173">
        <f t="shared" si="92"/>
        <v>-0.49673332013462679</v>
      </c>
      <c r="R161" s="172">
        <f t="shared" si="97"/>
        <v>1.6376808326273439E-3</v>
      </c>
      <c r="S161" s="171">
        <f>S153-SUM(S154:S160)</f>
        <v>13385</v>
      </c>
      <c r="T161" s="171">
        <f>T153-SUM(T154:T160)</f>
        <v>14524</v>
      </c>
      <c r="U161" s="171">
        <f>U153-SUM(U154:U160)</f>
        <v>4928</v>
      </c>
      <c r="V161" s="171">
        <f>V153-SUM(V154:V160)</f>
        <v>8514</v>
      </c>
      <c r="W161" s="171">
        <f>W153-SUM(W154:W160)</f>
        <v>10171</v>
      </c>
      <c r="X161" s="172">
        <f t="shared" si="98"/>
        <v>0.19462062485318299</v>
      </c>
      <c r="Y161" s="173">
        <f t="shared" si="93"/>
        <v>-0.29971082346461031</v>
      </c>
      <c r="Z161" s="172">
        <f t="shared" si="90"/>
        <v>4.1056881443256024E-3</v>
      </c>
    </row>
    <row r="162" spans="1:26" ht="6" customHeight="1" x14ac:dyDescent="0.25">
      <c r="C162" s="80"/>
      <c r="D162" s="80"/>
      <c r="E162" s="80"/>
      <c r="F162" s="80"/>
      <c r="G162" s="80"/>
      <c r="H162" s="80"/>
      <c r="K162" s="80"/>
      <c r="L162" s="80"/>
      <c r="M162" s="80"/>
      <c r="N162" s="80"/>
      <c r="O162" s="80"/>
      <c r="P162" s="80"/>
      <c r="S162" s="80"/>
      <c r="T162" s="80"/>
      <c r="U162" s="80"/>
      <c r="V162" s="80"/>
      <c r="W162" s="80"/>
      <c r="X162" s="80"/>
    </row>
    <row r="163" spans="1:26" ht="6" customHeigh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</row>
    <row r="164" spans="1:26" x14ac:dyDescent="0.25">
      <c r="B164" s="106" t="s">
        <v>41</v>
      </c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EDC11-EC9B-41FD-8147-B3DDE273F933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5" t="s">
        <v>219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13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4" t="s">
        <v>220</v>
      </c>
      <c r="F6" s="14" t="s">
        <v>221</v>
      </c>
      <c r="G6" s="14" t="s">
        <v>222</v>
      </c>
      <c r="H6" s="14" t="s">
        <v>223</v>
      </c>
      <c r="I6" s="14" t="s">
        <v>224</v>
      </c>
      <c r="J6" s="15" t="str">
        <f>CONCATENATE("var. ",RIGHT(I6,2),"/",RIGHT(H6,2))</f>
        <v>var. 23/22</v>
      </c>
      <c r="K6" s="15" t="str">
        <f>CONCATENATE("dif. ",RIGHT(I6,2),"/",RIGHT(H6,2))</f>
        <v>dif. 23/22</v>
      </c>
      <c r="L6" s="15" t="str">
        <f>CONCATENATE("var. ",RIGHT(I6,2),"/",RIGHT(E6,2))</f>
        <v>var. 23/19</v>
      </c>
      <c r="M6" s="15" t="str">
        <f>CONCATENATE("dif. ",RIGHT(I6,2),"/",RIGHT(E6,2))</f>
        <v>dif. 23/19</v>
      </c>
      <c r="N6" s="15" t="str">
        <f>CONCATENATE("cuota ",I6)</f>
        <v>cuota diciembre 2023</v>
      </c>
    </row>
    <row r="7" spans="2:14" x14ac:dyDescent="0.25">
      <c r="B7" s="266" t="s">
        <v>54</v>
      </c>
      <c r="C7" s="269" t="s">
        <v>18</v>
      </c>
      <c r="D7" s="16" t="s">
        <v>36</v>
      </c>
      <c r="E7" s="17">
        <v>20923</v>
      </c>
      <c r="F7" s="17">
        <v>6962</v>
      </c>
      <c r="G7" s="17">
        <v>18198</v>
      </c>
      <c r="H7" s="17">
        <v>23965</v>
      </c>
      <c r="I7" s="17">
        <v>20577</v>
      </c>
      <c r="J7" s="18">
        <f>I7/H7-1</f>
        <v>-0.14137283538493639</v>
      </c>
      <c r="K7" s="17">
        <f>I7-H7</f>
        <v>-3388</v>
      </c>
      <c r="L7" s="18">
        <f>I7/E7-1</f>
        <v>-1.6536825503034924E-2</v>
      </c>
      <c r="M7" s="17">
        <f>I7-E7</f>
        <v>-346</v>
      </c>
      <c r="N7" s="19">
        <f>I7/$I$7</f>
        <v>1</v>
      </c>
    </row>
    <row r="8" spans="2:14" x14ac:dyDescent="0.25">
      <c r="B8" s="267"/>
      <c r="C8" s="270"/>
      <c r="D8" s="20" t="s">
        <v>37</v>
      </c>
      <c r="E8" s="21">
        <v>20923</v>
      </c>
      <c r="F8" s="21">
        <v>6962</v>
      </c>
      <c r="G8" s="21">
        <v>18198</v>
      </c>
      <c r="H8" s="21">
        <v>23965</v>
      </c>
      <c r="I8" s="21">
        <v>20577</v>
      </c>
      <c r="J8" s="22">
        <f t="shared" ref="J8:J20" si="0">I8/H8-1</f>
        <v>-0.14137283538493639</v>
      </c>
      <c r="K8" s="21">
        <f t="shared" ref="K8:K17" si="1">I8-H8</f>
        <v>-3388</v>
      </c>
      <c r="L8" s="22">
        <f t="shared" ref="L8:L20" si="2">I8/E8-1</f>
        <v>-1.6536825503034924E-2</v>
      </c>
      <c r="M8" s="21">
        <f t="shared" ref="M8:M17" si="3">I8-E8</f>
        <v>-346</v>
      </c>
      <c r="N8" s="23">
        <f>I8/$I$7</f>
        <v>1</v>
      </c>
    </row>
    <row r="9" spans="2:14" x14ac:dyDescent="0.25">
      <c r="B9" s="267"/>
      <c r="C9" s="271"/>
      <c r="D9" s="24" t="s">
        <v>38</v>
      </c>
      <c r="E9" s="25" t="s">
        <v>225</v>
      </c>
      <c r="F9" s="25" t="s">
        <v>225</v>
      </c>
      <c r="G9" s="25" t="s">
        <v>225</v>
      </c>
      <c r="H9" s="25" t="s">
        <v>225</v>
      </c>
      <c r="I9" s="25" t="s">
        <v>225</v>
      </c>
      <c r="J9" s="26" t="str">
        <f>IFERROR(I9/H9-1,"-")</f>
        <v>-</v>
      </c>
      <c r="K9" s="25" t="str">
        <f>IFERROR(I9-H9,"-")</f>
        <v>-</v>
      </c>
      <c r="L9" s="26" t="str">
        <f>IFERROR(I9/E9-1,"-")</f>
        <v>-</v>
      </c>
      <c r="M9" s="25" t="str">
        <f>IFERROR(I9-E9,"-")</f>
        <v>-</v>
      </c>
      <c r="N9" s="26" t="str">
        <f>IFERROR(I9/$I$7,"-")</f>
        <v>-</v>
      </c>
    </row>
    <row r="10" spans="2:14" x14ac:dyDescent="0.25">
      <c r="B10" s="267"/>
      <c r="C10" s="272" t="s">
        <v>28</v>
      </c>
      <c r="D10" s="27" t="s">
        <v>36</v>
      </c>
      <c r="E10" s="28">
        <v>21585</v>
      </c>
      <c r="F10" s="28">
        <v>7232</v>
      </c>
      <c r="G10" s="28">
        <v>19039</v>
      </c>
      <c r="H10" s="28">
        <v>24713</v>
      </c>
      <c r="I10" s="28">
        <v>21639</v>
      </c>
      <c r="J10" s="29">
        <f t="shared" si="0"/>
        <v>-0.12438797394084089</v>
      </c>
      <c r="K10" s="28">
        <f t="shared" si="1"/>
        <v>-3074</v>
      </c>
      <c r="L10" s="29">
        <f t="shared" si="2"/>
        <v>2.5017373175817426E-3</v>
      </c>
      <c r="M10" s="28">
        <f t="shared" si="3"/>
        <v>54</v>
      </c>
      <c r="N10" s="19">
        <f>I10/$I$10</f>
        <v>1</v>
      </c>
    </row>
    <row r="11" spans="2:14" x14ac:dyDescent="0.25">
      <c r="B11" s="267"/>
      <c r="C11" s="273"/>
      <c r="D11" s="4" t="s">
        <v>37</v>
      </c>
      <c r="E11" s="30">
        <v>21585</v>
      </c>
      <c r="F11" s="30">
        <v>7232</v>
      </c>
      <c r="G11" s="30">
        <v>19039</v>
      </c>
      <c r="H11" s="30">
        <v>24713</v>
      </c>
      <c r="I11" s="30">
        <v>21639</v>
      </c>
      <c r="J11" s="31">
        <f t="shared" si="0"/>
        <v>-0.12438797394084089</v>
      </c>
      <c r="K11" s="30">
        <f t="shared" si="1"/>
        <v>-3074</v>
      </c>
      <c r="L11" s="31">
        <f t="shared" si="2"/>
        <v>2.5017373175817426E-3</v>
      </c>
      <c r="M11" s="30">
        <f t="shared" si="3"/>
        <v>54</v>
      </c>
      <c r="N11" s="32">
        <f>I11/$I$10</f>
        <v>1</v>
      </c>
    </row>
    <row r="12" spans="2:14" x14ac:dyDescent="0.25">
      <c r="B12" s="267"/>
      <c r="C12" s="274"/>
      <c r="D12" s="33" t="s">
        <v>38</v>
      </c>
      <c r="E12" s="34" t="s">
        <v>225</v>
      </c>
      <c r="F12" s="34" t="s">
        <v>225</v>
      </c>
      <c r="G12" s="34" t="s">
        <v>225</v>
      </c>
      <c r="H12" s="34" t="s">
        <v>225</v>
      </c>
      <c r="I12" s="34" t="s">
        <v>225</v>
      </c>
      <c r="J12" s="35" t="str">
        <f>IFERROR(I12/H12-1,"-")</f>
        <v>-</v>
      </c>
      <c r="K12" s="34" t="str">
        <f>IFERROR(I12-H12,"-")</f>
        <v>-</v>
      </c>
      <c r="L12" s="35" t="str">
        <f>IFERROR(I12/E12-1,"-")</f>
        <v>-</v>
      </c>
      <c r="M12" s="34" t="str">
        <f>IFERROR(I12-E12,"-")</f>
        <v>-</v>
      </c>
      <c r="N12" s="35" t="str">
        <f>IFERROR(I12/$I$10,"-")</f>
        <v>-</v>
      </c>
    </row>
    <row r="13" spans="2:14" x14ac:dyDescent="0.25">
      <c r="B13" s="267"/>
      <c r="C13" s="269" t="s">
        <v>31</v>
      </c>
      <c r="D13" s="16" t="s">
        <v>36</v>
      </c>
      <c r="E13" s="17">
        <v>48947</v>
      </c>
      <c r="F13" s="17">
        <v>13546</v>
      </c>
      <c r="G13" s="17">
        <v>46745</v>
      </c>
      <c r="H13" s="17">
        <v>54058</v>
      </c>
      <c r="I13" s="17">
        <v>53126</v>
      </c>
      <c r="J13" s="18">
        <f t="shared" si="0"/>
        <v>-1.7240741425875949E-2</v>
      </c>
      <c r="K13" s="17">
        <f t="shared" si="1"/>
        <v>-932</v>
      </c>
      <c r="L13" s="18">
        <f t="shared" si="2"/>
        <v>8.5378061985412756E-2</v>
      </c>
      <c r="M13" s="17">
        <f t="shared" si="3"/>
        <v>4179</v>
      </c>
      <c r="N13" s="19">
        <f>I13/$I$13</f>
        <v>1</v>
      </c>
    </row>
    <row r="14" spans="2:14" x14ac:dyDescent="0.25">
      <c r="B14" s="267"/>
      <c r="C14" s="270"/>
      <c r="D14" s="20" t="s">
        <v>37</v>
      </c>
      <c r="E14" s="21">
        <v>48947</v>
      </c>
      <c r="F14" s="21">
        <v>13546</v>
      </c>
      <c r="G14" s="21">
        <v>46745</v>
      </c>
      <c r="H14" s="21">
        <v>54058</v>
      </c>
      <c r="I14" s="21">
        <v>53126</v>
      </c>
      <c r="J14" s="22">
        <f t="shared" si="0"/>
        <v>-1.7240741425875949E-2</v>
      </c>
      <c r="K14" s="21">
        <f t="shared" si="1"/>
        <v>-932</v>
      </c>
      <c r="L14" s="22">
        <f t="shared" si="2"/>
        <v>8.5378061985412756E-2</v>
      </c>
      <c r="M14" s="21">
        <f t="shared" si="3"/>
        <v>4179</v>
      </c>
      <c r="N14" s="23">
        <f>I14/$I$13</f>
        <v>1</v>
      </c>
    </row>
    <row r="15" spans="2:14" x14ac:dyDescent="0.25">
      <c r="B15" s="267"/>
      <c r="C15" s="271"/>
      <c r="D15" s="24" t="s">
        <v>38</v>
      </c>
      <c r="E15" s="25" t="s">
        <v>225</v>
      </c>
      <c r="F15" s="25" t="s">
        <v>225</v>
      </c>
      <c r="G15" s="25" t="s">
        <v>225</v>
      </c>
      <c r="H15" s="25" t="s">
        <v>225</v>
      </c>
      <c r="I15" s="25" t="s">
        <v>225</v>
      </c>
      <c r="J15" s="26" t="str">
        <f>IFERROR(I15/H15-1,"-")</f>
        <v>-</v>
      </c>
      <c r="K15" s="25" t="str">
        <f>IFERROR(I15-H15,"-")</f>
        <v>-</v>
      </c>
      <c r="L15" s="26" t="str">
        <f>IFERROR(I15/E15-1,"-")</f>
        <v>-</v>
      </c>
      <c r="M15" s="25" t="str">
        <f>IFERROR(I15-E15,"-")</f>
        <v>-</v>
      </c>
      <c r="N15" s="26" t="str">
        <f>IFERROR(I15/$I$13,"-")</f>
        <v>-</v>
      </c>
    </row>
    <row r="16" spans="2:14" x14ac:dyDescent="0.25">
      <c r="B16" s="267"/>
      <c r="C16" s="272" t="s">
        <v>32</v>
      </c>
      <c r="D16" s="27" t="s">
        <v>36</v>
      </c>
      <c r="E16" s="36">
        <v>2.3393872771591071</v>
      </c>
      <c r="F16" s="36">
        <v>1.945705257110026</v>
      </c>
      <c r="G16" s="36">
        <v>2.5686888669084516</v>
      </c>
      <c r="H16" s="36">
        <v>2.2557062382641351</v>
      </c>
      <c r="I16" s="36">
        <v>2.5818146474218788</v>
      </c>
      <c r="J16" s="37">
        <f t="shared" si="0"/>
        <v>0.14457042483009608</v>
      </c>
      <c r="K16" s="38">
        <f t="shared" si="1"/>
        <v>0.32610840915774375</v>
      </c>
      <c r="L16" s="37">
        <f t="shared" si="2"/>
        <v>0.10362857515287915</v>
      </c>
      <c r="M16" s="38">
        <f t="shared" si="3"/>
        <v>0.24242737026277172</v>
      </c>
      <c r="N16" s="39"/>
    </row>
    <row r="17" spans="2:14" x14ac:dyDescent="0.25">
      <c r="B17" s="267"/>
      <c r="C17" s="273"/>
      <c r="D17" s="4" t="s">
        <v>37</v>
      </c>
      <c r="E17" s="40">
        <f>E14/E8</f>
        <v>2.3393872771591071</v>
      </c>
      <c r="F17" s="40">
        <f t="shared" ref="F17:I17" si="4">F14/F8</f>
        <v>1.945705257110026</v>
      </c>
      <c r="G17" s="40">
        <f t="shared" si="4"/>
        <v>2.5686888669084516</v>
      </c>
      <c r="H17" s="40">
        <f t="shared" si="4"/>
        <v>2.2557062382641351</v>
      </c>
      <c r="I17" s="40">
        <f t="shared" si="4"/>
        <v>2.5818146474218788</v>
      </c>
      <c r="J17" s="41">
        <f t="shared" si="0"/>
        <v>0.14457042483009608</v>
      </c>
      <c r="K17" s="42">
        <f t="shared" si="1"/>
        <v>0.32610840915774375</v>
      </c>
      <c r="L17" s="41">
        <f t="shared" si="2"/>
        <v>0.10362857515287915</v>
      </c>
      <c r="M17" s="42">
        <f t="shared" si="3"/>
        <v>0.24242737026277172</v>
      </c>
      <c r="N17" s="43"/>
    </row>
    <row r="18" spans="2:14" x14ac:dyDescent="0.25">
      <c r="B18" s="267"/>
      <c r="C18" s="274"/>
      <c r="D18" s="33" t="s">
        <v>38</v>
      </c>
      <c r="E18" s="44" t="str">
        <f>IFERROR(E15/E9,"-")</f>
        <v>-</v>
      </c>
      <c r="F18" s="44" t="str">
        <f t="shared" ref="F18:I18" si="5">IFERROR(F15/F9,"-")</f>
        <v>-</v>
      </c>
      <c r="G18" s="44" t="str">
        <f t="shared" si="5"/>
        <v>-</v>
      </c>
      <c r="H18" s="44" t="str">
        <f t="shared" si="5"/>
        <v>-</v>
      </c>
      <c r="I18" s="44" t="str">
        <f t="shared" si="5"/>
        <v>-</v>
      </c>
      <c r="J18" s="35" t="str">
        <f>IFERROR(I18/H18-1,"-")</f>
        <v>-</v>
      </c>
      <c r="K18" s="34" t="str">
        <f>IFERROR(I18-H18,"-")</f>
        <v>-</v>
      </c>
      <c r="L18" s="35" t="str">
        <f>IFERROR(I18/E18-1,"-")</f>
        <v>-</v>
      </c>
      <c r="M18" s="34" t="str">
        <f>IFERROR(I18-E18,"-")</f>
        <v>-</v>
      </c>
      <c r="N18" s="35"/>
    </row>
    <row r="19" spans="2:14" x14ac:dyDescent="0.25">
      <c r="B19" s="267"/>
      <c r="C19" s="269" t="s">
        <v>39</v>
      </c>
      <c r="D19" s="16" t="s">
        <v>36</v>
      </c>
      <c r="E19" s="19">
        <v>0.58310000000000006</v>
      </c>
      <c r="F19" s="19">
        <v>0.26369999999999999</v>
      </c>
      <c r="G19" s="19">
        <v>0.60489999999999999</v>
      </c>
      <c r="H19" s="19">
        <v>0.61580000000000001</v>
      </c>
      <c r="I19" s="19">
        <v>0.62139999999999995</v>
      </c>
      <c r="J19" s="18">
        <f t="shared" si="0"/>
        <v>9.0938616433906549E-3</v>
      </c>
      <c r="K19" s="45">
        <f>(I19-H19)*100</f>
        <v>0.55999999999999384</v>
      </c>
      <c r="L19" s="18">
        <f t="shared" si="2"/>
        <v>6.5683416223632163E-2</v>
      </c>
      <c r="M19" s="45">
        <f>(I19-E19)*100</f>
        <v>3.829999999999989</v>
      </c>
      <c r="N19" s="19"/>
    </row>
    <row r="20" spans="2:14" x14ac:dyDescent="0.25">
      <c r="B20" s="267"/>
      <c r="C20" s="270"/>
      <c r="D20" s="20" t="s">
        <v>37</v>
      </c>
      <c r="E20" s="23">
        <v>0.58310000000000006</v>
      </c>
      <c r="F20" s="23">
        <v>0.26369999999999999</v>
      </c>
      <c r="G20" s="23">
        <v>0.60489999999999999</v>
      </c>
      <c r="H20" s="23">
        <v>0.61580000000000001</v>
      </c>
      <c r="I20" s="23">
        <v>0.62139999999999995</v>
      </c>
      <c r="J20" s="22">
        <f t="shared" si="0"/>
        <v>9.0938616433906549E-3</v>
      </c>
      <c r="K20" s="46">
        <f>(I20-H20)*100</f>
        <v>0.55999999999999384</v>
      </c>
      <c r="L20" s="22">
        <f t="shared" si="2"/>
        <v>6.5683416223632163E-2</v>
      </c>
      <c r="M20" s="46">
        <f>(I20-E20)*100</f>
        <v>3.829999999999989</v>
      </c>
      <c r="N20" s="23"/>
    </row>
    <row r="21" spans="2:14" x14ac:dyDescent="0.25">
      <c r="B21" s="267"/>
      <c r="C21" s="271"/>
      <c r="D21" s="24" t="s">
        <v>38</v>
      </c>
      <c r="E21" s="26" t="s">
        <v>225</v>
      </c>
      <c r="F21" s="26" t="s">
        <v>225</v>
      </c>
      <c r="G21" s="26" t="s">
        <v>225</v>
      </c>
      <c r="H21" s="26" t="s">
        <v>225</v>
      </c>
      <c r="I21" s="26" t="s">
        <v>225</v>
      </c>
      <c r="J21" s="26" t="str">
        <f>IFERROR(I21/H21-1,"-")</f>
        <v>-</v>
      </c>
      <c r="K21" s="25" t="str">
        <f>IFERROR(I21-H21,"-")</f>
        <v>-</v>
      </c>
      <c r="L21" s="26" t="str">
        <f>IFERROR(I21/E21-1,"-")</f>
        <v>-</v>
      </c>
      <c r="M21" s="25" t="str">
        <f>IFERROR(I21-E21,"-")</f>
        <v>-</v>
      </c>
      <c r="N21" s="47"/>
    </row>
    <row r="22" spans="2:14" x14ac:dyDescent="0.25">
      <c r="B22" s="267"/>
      <c r="C22" s="272" t="s">
        <v>40</v>
      </c>
      <c r="D22" s="27" t="s">
        <v>36</v>
      </c>
      <c r="E22" s="28">
        <v>2708</v>
      </c>
      <c r="F22" s="28">
        <v>1657</v>
      </c>
      <c r="G22" s="28">
        <v>2493</v>
      </c>
      <c r="H22" s="28">
        <v>2832</v>
      </c>
      <c r="I22" s="28">
        <v>2758</v>
      </c>
      <c r="J22" s="37">
        <f>I22/H22-1</f>
        <v>-2.6129943502824826E-2</v>
      </c>
      <c r="K22" s="28">
        <f>I22-H22</f>
        <v>-74</v>
      </c>
      <c r="L22" s="37">
        <f>I22/E22-1</f>
        <v>1.8463810930576141E-2</v>
      </c>
      <c r="M22" s="28">
        <f>I22-E22</f>
        <v>50</v>
      </c>
      <c r="N22" s="39">
        <f>I22/$I$22</f>
        <v>1</v>
      </c>
    </row>
    <row r="23" spans="2:14" x14ac:dyDescent="0.25">
      <c r="B23" s="267"/>
      <c r="C23" s="273"/>
      <c r="D23" s="4" t="s">
        <v>37</v>
      </c>
      <c r="E23" s="30">
        <v>2708</v>
      </c>
      <c r="F23" s="30">
        <v>1657</v>
      </c>
      <c r="G23" s="30">
        <v>2493</v>
      </c>
      <c r="H23" s="30">
        <v>2832</v>
      </c>
      <c r="I23" s="30">
        <v>2758</v>
      </c>
      <c r="J23" s="41">
        <f>I23/H23-1</f>
        <v>-2.6129943502824826E-2</v>
      </c>
      <c r="K23" s="30">
        <f>I23-H23</f>
        <v>-74</v>
      </c>
      <c r="L23" s="41">
        <f>I23/E23-1</f>
        <v>1.8463810930576141E-2</v>
      </c>
      <c r="M23" s="30">
        <f>I23-E23</f>
        <v>50</v>
      </c>
      <c r="N23" s="43">
        <f>I23/$I$22</f>
        <v>1</v>
      </c>
    </row>
    <row r="24" spans="2:14" x14ac:dyDescent="0.25">
      <c r="B24" s="268"/>
      <c r="C24" s="274"/>
      <c r="D24" s="33" t="s">
        <v>38</v>
      </c>
      <c r="E24" s="34" t="s">
        <v>225</v>
      </c>
      <c r="F24" s="34" t="s">
        <v>225</v>
      </c>
      <c r="G24" s="34" t="s">
        <v>225</v>
      </c>
      <c r="H24" s="34" t="s">
        <v>225</v>
      </c>
      <c r="I24" s="34" t="s">
        <v>225</v>
      </c>
      <c r="J24" s="35" t="str">
        <f>IFERROR(I24/H24-1,"-")</f>
        <v>-</v>
      </c>
      <c r="K24" s="34" t="str">
        <f>IFERROR(I24-H24,"-")</f>
        <v>-</v>
      </c>
      <c r="L24" s="35" t="str">
        <f>IFERROR(I24/E24-1,"-")</f>
        <v>-</v>
      </c>
      <c r="M24" s="34" t="str">
        <f>IFERROR(I24-E24,"-")</f>
        <v>-</v>
      </c>
      <c r="N24" s="35" t="str">
        <f>IFERROR(I24/$I$22,"-")</f>
        <v>-</v>
      </c>
    </row>
    <row r="25" spans="2:14" ht="7.5" customHeight="1" x14ac:dyDescent="0.25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48"/>
    </row>
    <row r="26" spans="2:14" x14ac:dyDescent="0.25">
      <c r="B26" s="276" t="s">
        <v>41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</row>
    <row r="29" spans="2:14" ht="21.75" customHeight="1" thickBot="1" x14ac:dyDescent="0.3">
      <c r="B29" s="265" t="s">
        <v>219</v>
      </c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  <c r="N29" s="13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4" t="s">
        <v>226</v>
      </c>
      <c r="F31" s="14" t="s">
        <v>227</v>
      </c>
      <c r="G31" s="14" t="s">
        <v>228</v>
      </c>
      <c r="H31" s="14" t="s">
        <v>229</v>
      </c>
      <c r="I31" s="14" t="s">
        <v>230</v>
      </c>
      <c r="J31" s="15" t="str">
        <f>CONCATENATE("var. ",RIGHT(I31,2),"/",RIGHT(H31,2))</f>
        <v>var. 23/22</v>
      </c>
      <c r="K31" s="15" t="str">
        <f>CONCATENATE("dif. ",RIGHT(I31,2),"/",RIGHT(H31,2))</f>
        <v>dif. 23/22</v>
      </c>
      <c r="L31" s="15" t="str">
        <f>CONCATENATE("var. ",RIGHT(I31,2),"/",RIGHT(E31,2))</f>
        <v>var. 23/19</v>
      </c>
      <c r="M31" s="15" t="str">
        <f>CONCATENATE("dif. ",RIGHT(I31,2),"/",RIGHT(E31,2))</f>
        <v>dif. 23/19</v>
      </c>
      <c r="N31" s="15" t="str">
        <f>CONCATENATE("cuota ",I31)</f>
        <v>cuota acumulado a diciembre 2023</v>
      </c>
    </row>
    <row r="32" spans="2:14" ht="15" customHeight="1" x14ac:dyDescent="0.25">
      <c r="B32" s="266" t="s">
        <v>54</v>
      </c>
      <c r="C32" s="269" t="s">
        <v>18</v>
      </c>
      <c r="D32" s="16" t="s">
        <v>36</v>
      </c>
      <c r="E32" s="50">
        <v>220415</v>
      </c>
      <c r="F32" s="50">
        <v>91416</v>
      </c>
      <c r="G32" s="50">
        <v>164258</v>
      </c>
      <c r="H32" s="50">
        <v>229131</v>
      </c>
      <c r="I32" s="50">
        <v>239109</v>
      </c>
      <c r="J32" s="18">
        <f>I32/H32-1</f>
        <v>4.3547141155059865E-2</v>
      </c>
      <c r="K32" s="17">
        <f>I32-H32</f>
        <v>9978</v>
      </c>
      <c r="L32" s="18">
        <f>I32/E32-1</f>
        <v>8.4812739604836374E-2</v>
      </c>
      <c r="M32" s="17">
        <f>I32-E32</f>
        <v>18694</v>
      </c>
      <c r="N32" s="19">
        <f>I32/$I$32</f>
        <v>1</v>
      </c>
    </row>
    <row r="33" spans="1:14" x14ac:dyDescent="0.25">
      <c r="B33" s="267"/>
      <c r="C33" s="270"/>
      <c r="D33" s="20" t="s">
        <v>37</v>
      </c>
      <c r="E33" s="51">
        <v>220415</v>
      </c>
      <c r="F33" s="51">
        <v>91416</v>
      </c>
      <c r="G33" s="51">
        <v>164258</v>
      </c>
      <c r="H33" s="51">
        <v>229131</v>
      </c>
      <c r="I33" s="51">
        <v>239109</v>
      </c>
      <c r="J33" s="22">
        <f t="shared" ref="J33:J45" si="6">I33/H33-1</f>
        <v>4.3547141155059865E-2</v>
      </c>
      <c r="K33" s="21">
        <f t="shared" ref="K33:K42" si="7">I33-H33</f>
        <v>9978</v>
      </c>
      <c r="L33" s="22">
        <f t="shared" ref="L33:L45" si="8">I33/E33-1</f>
        <v>8.4812739604836374E-2</v>
      </c>
      <c r="M33" s="21">
        <f t="shared" ref="M33:M42" si="9">I33-E33</f>
        <v>18694</v>
      </c>
      <c r="N33" s="23">
        <f>I33/$I$32</f>
        <v>1</v>
      </c>
    </row>
    <row r="34" spans="1:14" x14ac:dyDescent="0.25">
      <c r="B34" s="267"/>
      <c r="C34" s="271"/>
      <c r="D34" s="24" t="s">
        <v>38</v>
      </c>
      <c r="E34" s="25" t="s">
        <v>225</v>
      </c>
      <c r="F34" s="25" t="s">
        <v>225</v>
      </c>
      <c r="G34" s="25" t="s">
        <v>225</v>
      </c>
      <c r="H34" s="25" t="s">
        <v>225</v>
      </c>
      <c r="I34" s="25" t="s">
        <v>225</v>
      </c>
      <c r="J34" s="26" t="str">
        <f>IFERROR(I34/H34-1,"-")</f>
        <v>-</v>
      </c>
      <c r="K34" s="25" t="str">
        <f>IFERROR(I34-H34,"-")</f>
        <v>-</v>
      </c>
      <c r="L34" s="26" t="str">
        <f>IFERROR(I34/E34-1,"-")</f>
        <v>-</v>
      </c>
      <c r="M34" s="25" t="str">
        <f>IFERROR(I34-E34,"-")</f>
        <v>-</v>
      </c>
      <c r="N34" s="26" t="str">
        <f>IFERROR(I34/I32,"-")</f>
        <v>-</v>
      </c>
    </row>
    <row r="35" spans="1:14" x14ac:dyDescent="0.25">
      <c r="B35" s="267"/>
      <c r="C35" s="272" t="s">
        <v>28</v>
      </c>
      <c r="D35" s="27" t="s">
        <v>36</v>
      </c>
      <c r="E35" s="52">
        <v>229274</v>
      </c>
      <c r="F35" s="52">
        <v>95589</v>
      </c>
      <c r="G35" s="52">
        <v>169647</v>
      </c>
      <c r="H35" s="52">
        <v>238716</v>
      </c>
      <c r="I35" s="52">
        <v>249533</v>
      </c>
      <c r="J35" s="29">
        <f t="shared" si="6"/>
        <v>4.5313259270430173E-2</v>
      </c>
      <c r="K35" s="28">
        <f t="shared" si="7"/>
        <v>10817</v>
      </c>
      <c r="L35" s="29">
        <f t="shared" si="8"/>
        <v>8.8361523766323335E-2</v>
      </c>
      <c r="M35" s="28">
        <f t="shared" si="9"/>
        <v>20259</v>
      </c>
      <c r="N35" s="19">
        <f>I35/$I$35</f>
        <v>1</v>
      </c>
    </row>
    <row r="36" spans="1:14" x14ac:dyDescent="0.25">
      <c r="B36" s="267"/>
      <c r="C36" s="273"/>
      <c r="D36" s="4" t="s">
        <v>37</v>
      </c>
      <c r="E36" s="53">
        <v>229274</v>
      </c>
      <c r="F36" s="53">
        <v>95589</v>
      </c>
      <c r="G36" s="53">
        <v>169647</v>
      </c>
      <c r="H36" s="53">
        <v>238716</v>
      </c>
      <c r="I36" s="53">
        <v>249533</v>
      </c>
      <c r="J36" s="31">
        <f t="shared" si="6"/>
        <v>4.5313259270430173E-2</v>
      </c>
      <c r="K36" s="30">
        <f t="shared" si="7"/>
        <v>10817</v>
      </c>
      <c r="L36" s="31">
        <f t="shared" si="8"/>
        <v>8.8361523766323335E-2</v>
      </c>
      <c r="M36" s="30">
        <f t="shared" si="9"/>
        <v>20259</v>
      </c>
      <c r="N36" s="32">
        <f>I36/$I$35</f>
        <v>1</v>
      </c>
    </row>
    <row r="37" spans="1:14" x14ac:dyDescent="0.25">
      <c r="B37" s="267"/>
      <c r="C37" s="274"/>
      <c r="D37" s="33" t="s">
        <v>38</v>
      </c>
      <c r="E37" s="34" t="s">
        <v>225</v>
      </c>
      <c r="F37" s="34" t="s">
        <v>225</v>
      </c>
      <c r="G37" s="34" t="s">
        <v>225</v>
      </c>
      <c r="H37" s="34" t="s">
        <v>225</v>
      </c>
      <c r="I37" s="34" t="s">
        <v>225</v>
      </c>
      <c r="J37" s="35" t="str">
        <f>IFERROR(I37/H37-1,"-")</f>
        <v>-</v>
      </c>
      <c r="K37" s="34" t="str">
        <f>IFERROR(I37-H37,"-")</f>
        <v>-</v>
      </c>
      <c r="L37" s="35" t="str">
        <f>IFERROR(I37/E37-1,"-")</f>
        <v>-</v>
      </c>
      <c r="M37" s="34" t="str">
        <f>IFERROR(I37-E37,"-")</f>
        <v>-</v>
      </c>
      <c r="N37" s="35" t="str">
        <f>IFERROR(I37/I35,"-")</f>
        <v>-</v>
      </c>
    </row>
    <row r="38" spans="1:14" x14ac:dyDescent="0.25">
      <c r="B38" s="267"/>
      <c r="C38" s="269" t="s">
        <v>31</v>
      </c>
      <c r="D38" s="16" t="s">
        <v>36</v>
      </c>
      <c r="E38" s="50">
        <v>503437</v>
      </c>
      <c r="F38" s="50">
        <v>193648</v>
      </c>
      <c r="G38" s="50">
        <v>359169</v>
      </c>
      <c r="H38" s="50">
        <v>543499</v>
      </c>
      <c r="I38" s="50">
        <v>576462</v>
      </c>
      <c r="J38" s="18">
        <f t="shared" si="6"/>
        <v>6.0649605611049928E-2</v>
      </c>
      <c r="K38" s="17">
        <f t="shared" si="7"/>
        <v>32963</v>
      </c>
      <c r="L38" s="18">
        <f t="shared" si="8"/>
        <v>0.14505290632194301</v>
      </c>
      <c r="M38" s="17">
        <f t="shared" si="9"/>
        <v>73025</v>
      </c>
      <c r="N38" s="19">
        <f>I38/$I$38</f>
        <v>1</v>
      </c>
    </row>
    <row r="39" spans="1:14" x14ac:dyDescent="0.25">
      <c r="B39" s="267"/>
      <c r="C39" s="270"/>
      <c r="D39" s="20" t="s">
        <v>37</v>
      </c>
      <c r="E39" s="51">
        <v>503437</v>
      </c>
      <c r="F39" s="51">
        <v>193648</v>
      </c>
      <c r="G39" s="51">
        <v>359169</v>
      </c>
      <c r="H39" s="51">
        <v>543499</v>
      </c>
      <c r="I39" s="51">
        <v>576462</v>
      </c>
      <c r="J39" s="22">
        <f t="shared" si="6"/>
        <v>6.0649605611049928E-2</v>
      </c>
      <c r="K39" s="21">
        <f t="shared" si="7"/>
        <v>32963</v>
      </c>
      <c r="L39" s="22">
        <f t="shared" si="8"/>
        <v>0.14505290632194301</v>
      </c>
      <c r="M39" s="21">
        <f t="shared" si="9"/>
        <v>73025</v>
      </c>
      <c r="N39" s="23">
        <f>I39/$I$38</f>
        <v>1</v>
      </c>
    </row>
    <row r="40" spans="1:14" x14ac:dyDescent="0.25">
      <c r="B40" s="267"/>
      <c r="C40" s="271"/>
      <c r="D40" s="24" t="s">
        <v>38</v>
      </c>
      <c r="E40" s="25" t="s">
        <v>225</v>
      </c>
      <c r="F40" s="25" t="s">
        <v>225</v>
      </c>
      <c r="G40" s="25" t="s">
        <v>225</v>
      </c>
      <c r="H40" s="25" t="s">
        <v>225</v>
      </c>
      <c r="I40" s="25" t="s">
        <v>225</v>
      </c>
      <c r="J40" s="26" t="str">
        <f>IFERROR(I40/H40-1,"-")</f>
        <v>-</v>
      </c>
      <c r="K40" s="25" t="str">
        <f>IFERROR(I40-H40,"-")</f>
        <v>-</v>
      </c>
      <c r="L40" s="26" t="str">
        <f>IFERROR(I40/E40-1,"-")</f>
        <v>-</v>
      </c>
      <c r="M40" s="25" t="str">
        <f>IFERROR(I40-E40,"-")</f>
        <v>-</v>
      </c>
      <c r="N40" s="26" t="str">
        <f>IFERROR(I40/I38,"-")</f>
        <v>-</v>
      </c>
    </row>
    <row r="41" spans="1:14" x14ac:dyDescent="0.25">
      <c r="B41" s="267"/>
      <c r="C41" s="272" t="s">
        <v>32</v>
      </c>
      <c r="D41" s="27" t="s">
        <v>36</v>
      </c>
      <c r="E41" s="54">
        <v>2.2840414672322664</v>
      </c>
      <c r="F41" s="54">
        <v>2.1183162684869168</v>
      </c>
      <c r="G41" s="54">
        <v>2.1866149593931499</v>
      </c>
      <c r="H41" s="54">
        <v>2.3720011696365835</v>
      </c>
      <c r="I41" s="54">
        <v>2.410875374829053</v>
      </c>
      <c r="J41" s="37">
        <f t="shared" si="6"/>
        <v>1.6388779942476006E-2</v>
      </c>
      <c r="K41" s="38">
        <f t="shared" si="7"/>
        <v>3.8874205192469535E-2</v>
      </c>
      <c r="L41" s="37">
        <f t="shared" si="8"/>
        <v>5.5530475000736379E-2</v>
      </c>
      <c r="M41" s="38">
        <f t="shared" si="9"/>
        <v>0.12683390759678659</v>
      </c>
      <c r="N41" s="39"/>
    </row>
    <row r="42" spans="1:14" x14ac:dyDescent="0.25">
      <c r="B42" s="267"/>
      <c r="C42" s="273"/>
      <c r="D42" s="4" t="s">
        <v>37</v>
      </c>
      <c r="E42" s="55">
        <f t="shared" ref="E42:I42" si="10">E39/E33</f>
        <v>2.2840414672322664</v>
      </c>
      <c r="F42" s="55">
        <f t="shared" si="10"/>
        <v>2.1183162684869168</v>
      </c>
      <c r="G42" s="55">
        <f t="shared" si="10"/>
        <v>2.1866149593931499</v>
      </c>
      <c r="H42" s="55">
        <f t="shared" si="10"/>
        <v>2.3720011696365835</v>
      </c>
      <c r="I42" s="55">
        <f t="shared" si="10"/>
        <v>2.410875374829053</v>
      </c>
      <c r="J42" s="41">
        <f t="shared" si="6"/>
        <v>1.6388779942476006E-2</v>
      </c>
      <c r="K42" s="42">
        <f t="shared" si="7"/>
        <v>3.8874205192469535E-2</v>
      </c>
      <c r="L42" s="41">
        <f t="shared" si="8"/>
        <v>5.5530475000736379E-2</v>
      </c>
      <c r="M42" s="42">
        <f t="shared" si="9"/>
        <v>0.12683390759678659</v>
      </c>
      <c r="N42" s="43"/>
    </row>
    <row r="43" spans="1:14" x14ac:dyDescent="0.25">
      <c r="B43" s="267"/>
      <c r="C43" s="274"/>
      <c r="D43" s="33" t="s">
        <v>38</v>
      </c>
      <c r="E43" s="44" t="str">
        <f>IFERROR(E40/E34,"-")</f>
        <v>-</v>
      </c>
      <c r="F43" s="44" t="str">
        <f t="shared" ref="F43:I43" si="11">IFERROR(F40/F34,"-")</f>
        <v>-</v>
      </c>
      <c r="G43" s="44" t="str">
        <f t="shared" si="11"/>
        <v>-</v>
      </c>
      <c r="H43" s="44" t="str">
        <f t="shared" si="11"/>
        <v>-</v>
      </c>
      <c r="I43" s="44" t="str">
        <f t="shared" si="11"/>
        <v>-</v>
      </c>
      <c r="J43" s="35" t="str">
        <f>IFERROR(I43/H43-1,"-")</f>
        <v>-</v>
      </c>
      <c r="K43" s="34" t="str">
        <f>IFERROR(I43-H43,"-")</f>
        <v>-</v>
      </c>
      <c r="L43" s="35" t="str">
        <f>IFERROR(I43/E43-1,"-")</f>
        <v>-</v>
      </c>
      <c r="M43" s="34" t="str">
        <f>IFERROR(I43-E43,"-")</f>
        <v>-</v>
      </c>
      <c r="N43" s="56"/>
    </row>
    <row r="44" spans="1:14" x14ac:dyDescent="0.25">
      <c r="A44" s="57"/>
      <c r="B44" s="267"/>
      <c r="C44" s="269" t="s">
        <v>39</v>
      </c>
      <c r="D44" s="16" t="s">
        <v>36</v>
      </c>
      <c r="E44" s="58">
        <v>0.51296533102376651</v>
      </c>
      <c r="F44" s="58">
        <v>0.39250851305334844</v>
      </c>
      <c r="G44" s="58">
        <v>0.43287194104141685</v>
      </c>
      <c r="H44" s="58">
        <v>0.55540181632567553</v>
      </c>
      <c r="I44" s="58">
        <v>0.56942335787332776</v>
      </c>
      <c r="J44" s="58">
        <f t="shared" si="6"/>
        <v>2.5245761060727734E-2</v>
      </c>
      <c r="K44" s="45">
        <f>(I44-H44)*100</f>
        <v>1.4021541547652228</v>
      </c>
      <c r="L44" s="18">
        <f t="shared" si="8"/>
        <v>0.11006207132338441</v>
      </c>
      <c r="M44" s="45">
        <f>(I44-E44)*100</f>
        <v>5.6458026849561254</v>
      </c>
      <c r="N44" s="19"/>
    </row>
    <row r="45" spans="1:14" x14ac:dyDescent="0.25">
      <c r="B45" s="267"/>
      <c r="C45" s="270"/>
      <c r="D45" s="20" t="s">
        <v>37</v>
      </c>
      <c r="E45" s="59">
        <v>0.51296533102376651</v>
      </c>
      <c r="F45" s="59">
        <v>0.39250851305334844</v>
      </c>
      <c r="G45" s="59">
        <v>0.43287194104141685</v>
      </c>
      <c r="H45" s="59">
        <v>0.55540181632567553</v>
      </c>
      <c r="I45" s="59">
        <v>0.56942335787332776</v>
      </c>
      <c r="J45" s="59">
        <f t="shared" si="6"/>
        <v>2.5245761060727734E-2</v>
      </c>
      <c r="K45" s="46">
        <f>(I45-H45)*100</f>
        <v>1.4021541547652228</v>
      </c>
      <c r="L45" s="22">
        <f t="shared" si="8"/>
        <v>0.11006207132338441</v>
      </c>
      <c r="M45" s="46">
        <f>(I45-E45)*100</f>
        <v>5.6458026849561254</v>
      </c>
      <c r="N45" s="23"/>
    </row>
    <row r="46" spans="1:14" x14ac:dyDescent="0.25">
      <c r="B46" s="267"/>
      <c r="C46" s="271"/>
      <c r="D46" s="24" t="s">
        <v>38</v>
      </c>
      <c r="E46" s="60" t="s">
        <v>225</v>
      </c>
      <c r="F46" s="60" t="s">
        <v>225</v>
      </c>
      <c r="G46" s="60" t="s">
        <v>225</v>
      </c>
      <c r="H46" s="60" t="s">
        <v>225</v>
      </c>
      <c r="I46" s="60" t="s">
        <v>225</v>
      </c>
      <c r="J46" s="26" t="str">
        <f>IFERROR(I46/H46-1,"-")</f>
        <v>-</v>
      </c>
      <c r="K46" s="25" t="str">
        <f>IFERROR(I46-H46,"-")</f>
        <v>-</v>
      </c>
      <c r="L46" s="26" t="str">
        <f>IFERROR(I46/E46-1,"-")</f>
        <v>-</v>
      </c>
      <c r="M46" s="25" t="str">
        <f>IFERROR(I46-E46,"-")</f>
        <v>-</v>
      </c>
      <c r="N46" s="47"/>
    </row>
    <row r="47" spans="1:14" x14ac:dyDescent="0.25">
      <c r="B47" s="267"/>
      <c r="C47" s="277" t="s">
        <v>42</v>
      </c>
      <c r="D47" s="27" t="s">
        <v>36</v>
      </c>
      <c r="E47" s="52">
        <v>2708</v>
      </c>
      <c r="F47" s="52">
        <v>1657</v>
      </c>
      <c r="G47" s="52">
        <v>2493</v>
      </c>
      <c r="H47" s="52">
        <v>2832</v>
      </c>
      <c r="I47" s="52">
        <v>2758</v>
      </c>
      <c r="J47" s="37">
        <f>I47/H47-1</f>
        <v>-2.6129943502824826E-2</v>
      </c>
      <c r="K47" s="28">
        <f>I47-H47</f>
        <v>-74</v>
      </c>
      <c r="L47" s="37">
        <f>I47/E47-1</f>
        <v>1.8463810930576141E-2</v>
      </c>
      <c r="M47" s="28">
        <f>I47-E47</f>
        <v>50</v>
      </c>
      <c r="N47" s="39">
        <f>I47/$I$22</f>
        <v>1</v>
      </c>
    </row>
    <row r="48" spans="1:14" x14ac:dyDescent="0.25">
      <c r="B48" s="267"/>
      <c r="C48" s="273"/>
      <c r="D48" s="4" t="s">
        <v>37</v>
      </c>
      <c r="E48" s="53">
        <v>2708</v>
      </c>
      <c r="F48" s="53">
        <v>1657</v>
      </c>
      <c r="G48" s="53">
        <v>2493</v>
      </c>
      <c r="H48" s="53">
        <v>2832</v>
      </c>
      <c r="I48" s="53">
        <v>2758</v>
      </c>
      <c r="J48" s="41">
        <f>I48/H48-1</f>
        <v>-2.6129943502824826E-2</v>
      </c>
      <c r="K48" s="30">
        <f>I48-H48</f>
        <v>-74</v>
      </c>
      <c r="L48" s="41">
        <f>I48/E48-1</f>
        <v>1.8463810930576141E-2</v>
      </c>
      <c r="M48" s="30">
        <f>I48-E48</f>
        <v>50</v>
      </c>
      <c r="N48" s="43">
        <f>I48/$I$22</f>
        <v>1</v>
      </c>
    </row>
    <row r="49" spans="2:14" x14ac:dyDescent="0.25">
      <c r="B49" s="268"/>
      <c r="C49" s="274"/>
      <c r="D49" s="33" t="s">
        <v>38</v>
      </c>
      <c r="E49" s="34" t="s">
        <v>225</v>
      </c>
      <c r="F49" s="34" t="s">
        <v>225</v>
      </c>
      <c r="G49" s="34" t="s">
        <v>225</v>
      </c>
      <c r="H49" s="34" t="s">
        <v>225</v>
      </c>
      <c r="I49" s="34" t="s">
        <v>225</v>
      </c>
      <c r="J49" s="35" t="str">
        <f>IFERROR(I49/H49-1,"-")</f>
        <v>-</v>
      </c>
      <c r="K49" s="34" t="str">
        <f>IFERROR(I49-H49,"-")</f>
        <v>-</v>
      </c>
      <c r="L49" s="35" t="str">
        <f>IFERROR(I49/E49-1,"-")</f>
        <v>-</v>
      </c>
      <c r="M49" s="34" t="str">
        <f>IFERROR(I49-E49,"-")</f>
        <v>-</v>
      </c>
      <c r="N49" s="35" t="str">
        <f>IFERROR(I49/I47,"-")</f>
        <v>-</v>
      </c>
    </row>
    <row r="50" spans="2:14" ht="6" customHeight="1" x14ac:dyDescent="0.25">
      <c r="B50" s="275"/>
      <c r="C50" s="275"/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48"/>
    </row>
    <row r="51" spans="2:14" x14ac:dyDescent="0.25">
      <c r="B51" s="276" t="s">
        <v>41</v>
      </c>
      <c r="C51" s="276"/>
      <c r="D51" s="276"/>
      <c r="E51" s="276"/>
      <c r="F51" s="276"/>
      <c r="G51" s="276"/>
      <c r="H51" s="276"/>
      <c r="I51" s="276"/>
      <c r="J51" s="276"/>
      <c r="K51" s="276"/>
      <c r="L51" s="276"/>
      <c r="M51" s="276"/>
    </row>
    <row r="52" spans="2:14" x14ac:dyDescent="0.25">
      <c r="B52" s="61"/>
    </row>
    <row r="54" spans="2:14" ht="21.75" thickBot="1" x14ac:dyDescent="0.3">
      <c r="B54" s="265" t="s">
        <v>219</v>
      </c>
      <c r="C54" s="265"/>
      <c r="D54" s="265"/>
      <c r="E54" s="265"/>
      <c r="F54" s="265"/>
      <c r="G54" s="265"/>
      <c r="H54" s="265"/>
      <c r="I54" s="265"/>
      <c r="J54" s="265"/>
      <c r="K54" s="265"/>
      <c r="L54" s="265"/>
      <c r="M54" s="265"/>
      <c r="N54" s="13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5">
        <v>2019</v>
      </c>
      <c r="F56" s="15">
        <v>2020</v>
      </c>
      <c r="G56" s="15">
        <v>2021</v>
      </c>
      <c r="H56" s="15">
        <v>2022</v>
      </c>
      <c r="I56" s="15">
        <v>2023</v>
      </c>
      <c r="J56" s="15" t="str">
        <f>CONCATENATE("var. ",RIGHT(I56,2),"/",RIGHT(H56,2))</f>
        <v>var. 23/22</v>
      </c>
      <c r="K56" s="15" t="str">
        <f>CONCATENATE("dif. ",RIGHT(I56,2),"/",RIGHT(H56,2))</f>
        <v>dif. 23/22</v>
      </c>
      <c r="L56" s="15" t="str">
        <f>CONCATENATE("var. ",RIGHT(I56,2),"/",RIGHT(E56,2))</f>
        <v>var. 23/19</v>
      </c>
      <c r="M56" s="15" t="str">
        <f>CONCATENATE("dif. ",RIGHT(I56,2),"/",RIGHT(E56,2))</f>
        <v>dif. 23/19</v>
      </c>
      <c r="N56" s="15" t="str">
        <f>CONCATENATE("cuota ",I56)</f>
        <v>cuota 2023</v>
      </c>
    </row>
    <row r="57" spans="2:14" x14ac:dyDescent="0.25">
      <c r="B57" s="266" t="s">
        <v>54</v>
      </c>
      <c r="C57" s="269" t="s">
        <v>18</v>
      </c>
      <c r="D57" s="16" t="s">
        <v>36</v>
      </c>
      <c r="E57" s="50">
        <v>220415</v>
      </c>
      <c r="F57" s="50">
        <v>103516</v>
      </c>
      <c r="G57" s="50">
        <v>164258</v>
      </c>
      <c r="H57" s="50">
        <v>229131</v>
      </c>
      <c r="I57" s="50">
        <v>239109</v>
      </c>
      <c r="J57" s="18">
        <f t="shared" ref="J57:J73" si="12">I57/H57-1</f>
        <v>4.3547141155059865E-2</v>
      </c>
      <c r="K57" s="17">
        <f t="shared" ref="K57:K73" si="13">I57-H57</f>
        <v>9978</v>
      </c>
      <c r="L57" s="18">
        <f t="shared" ref="L57:L73" si="14">I57/E57-1</f>
        <v>8.4812739604836374E-2</v>
      </c>
      <c r="M57" s="17">
        <f t="shared" ref="M57:M73" si="15">I57-E57</f>
        <v>18694</v>
      </c>
      <c r="N57" s="18">
        <f>I57/$I$57</f>
        <v>1</v>
      </c>
    </row>
    <row r="58" spans="2:14" x14ac:dyDescent="0.25">
      <c r="B58" s="267"/>
      <c r="C58" s="270"/>
      <c r="D58" s="20" t="s">
        <v>37</v>
      </c>
      <c r="E58" s="51">
        <v>220415</v>
      </c>
      <c r="F58" s="51">
        <v>103516</v>
      </c>
      <c r="G58" s="51">
        <v>164258</v>
      </c>
      <c r="H58" s="51">
        <v>229131</v>
      </c>
      <c r="I58" s="51">
        <v>239109</v>
      </c>
      <c r="J58" s="22">
        <f t="shared" si="12"/>
        <v>4.3547141155059865E-2</v>
      </c>
      <c r="K58" s="21">
        <f t="shared" si="13"/>
        <v>9978</v>
      </c>
      <c r="L58" s="22">
        <f t="shared" si="14"/>
        <v>8.4812739604836374E-2</v>
      </c>
      <c r="M58" s="21">
        <f t="shared" si="15"/>
        <v>18694</v>
      </c>
      <c r="N58" s="22">
        <f t="shared" ref="N58" si="16">I58/$I$57</f>
        <v>1</v>
      </c>
    </row>
    <row r="59" spans="2:14" x14ac:dyDescent="0.25">
      <c r="B59" s="267"/>
      <c r="C59" s="271"/>
      <c r="D59" s="24" t="s">
        <v>38</v>
      </c>
      <c r="E59" s="25" t="s">
        <v>225</v>
      </c>
      <c r="F59" s="25" t="s">
        <v>225</v>
      </c>
      <c r="G59" s="25" t="s">
        <v>225</v>
      </c>
      <c r="H59" s="25" t="s">
        <v>225</v>
      </c>
      <c r="I59" s="25" t="s">
        <v>225</v>
      </c>
      <c r="J59" s="26" t="str">
        <f>IFERROR(I59/H59-1,"-")</f>
        <v>-</v>
      </c>
      <c r="K59" s="25" t="str">
        <f>IFERROR(I59-H59,"-")</f>
        <v>-</v>
      </c>
      <c r="L59" s="26" t="str">
        <f>IFERROR(I59/E59-1,"-")</f>
        <v>-</v>
      </c>
      <c r="M59" s="25" t="str">
        <f>IFERROR(I59-E59,"-")</f>
        <v>-</v>
      </c>
      <c r="N59" s="26" t="str">
        <f>IFERROR(I59/I57,"-")</f>
        <v>-</v>
      </c>
    </row>
    <row r="60" spans="2:14" x14ac:dyDescent="0.25">
      <c r="B60" s="267"/>
      <c r="C60" s="272" t="s">
        <v>28</v>
      </c>
      <c r="D60" s="27" t="s">
        <v>36</v>
      </c>
      <c r="E60" s="52">
        <v>220415</v>
      </c>
      <c r="F60" s="52">
        <v>103516</v>
      </c>
      <c r="G60" s="52">
        <v>164258</v>
      </c>
      <c r="H60" s="52">
        <v>229131</v>
      </c>
      <c r="I60" s="52">
        <v>239109</v>
      </c>
      <c r="J60" s="37">
        <f t="shared" si="12"/>
        <v>4.3547141155059865E-2</v>
      </c>
      <c r="K60" s="52">
        <f t="shared" si="13"/>
        <v>9978</v>
      </c>
      <c r="L60" s="37">
        <f t="shared" si="14"/>
        <v>8.4812739604836374E-2</v>
      </c>
      <c r="M60" s="52">
        <f t="shared" si="15"/>
        <v>18694</v>
      </c>
      <c r="N60" s="37">
        <f>I60/$I$60</f>
        <v>1</v>
      </c>
    </row>
    <row r="61" spans="2:14" x14ac:dyDescent="0.25">
      <c r="B61" s="267"/>
      <c r="C61" s="273"/>
      <c r="D61" s="4" t="s">
        <v>37</v>
      </c>
      <c r="E61" s="53">
        <v>220415</v>
      </c>
      <c r="F61" s="53">
        <v>103516</v>
      </c>
      <c r="G61" s="53">
        <v>164258</v>
      </c>
      <c r="H61" s="53">
        <v>229131</v>
      </c>
      <c r="I61" s="53">
        <v>239109</v>
      </c>
      <c r="J61" s="41">
        <f t="shared" si="12"/>
        <v>4.3547141155059865E-2</v>
      </c>
      <c r="K61" s="53">
        <f t="shared" si="13"/>
        <v>9978</v>
      </c>
      <c r="L61" s="41">
        <f t="shared" si="14"/>
        <v>8.4812739604836374E-2</v>
      </c>
      <c r="M61" s="53">
        <f t="shared" si="15"/>
        <v>18694</v>
      </c>
      <c r="N61" s="41">
        <f t="shared" ref="N61" si="17">I61/$I$60</f>
        <v>1</v>
      </c>
    </row>
    <row r="62" spans="2:14" x14ac:dyDescent="0.25">
      <c r="B62" s="267"/>
      <c r="C62" s="274"/>
      <c r="D62" s="33" t="s">
        <v>38</v>
      </c>
      <c r="E62" s="34" t="s">
        <v>225</v>
      </c>
      <c r="F62" s="34" t="s">
        <v>225</v>
      </c>
      <c r="G62" s="34" t="s">
        <v>225</v>
      </c>
      <c r="H62" s="34" t="s">
        <v>225</v>
      </c>
      <c r="I62" s="34" t="s">
        <v>225</v>
      </c>
      <c r="J62" s="35" t="str">
        <f>IFERROR(I62/H62-1,"-")</f>
        <v>-</v>
      </c>
      <c r="K62" s="34" t="str">
        <f>IFERROR(I62-H62,"-")</f>
        <v>-</v>
      </c>
      <c r="L62" s="35" t="str">
        <f>IFERROR(I62/E62-1,"-")</f>
        <v>-</v>
      </c>
      <c r="M62" s="34" t="str">
        <f>IFERROR(I62-E62,"-")</f>
        <v>-</v>
      </c>
      <c r="N62" s="62" t="str">
        <f>IFERROR(I62/I60,"-")</f>
        <v>-</v>
      </c>
    </row>
    <row r="63" spans="2:14" x14ac:dyDescent="0.25">
      <c r="B63" s="267"/>
      <c r="C63" s="269" t="s">
        <v>31</v>
      </c>
      <c r="D63" s="16" t="s">
        <v>36</v>
      </c>
      <c r="E63" s="50">
        <v>503437</v>
      </c>
      <c r="F63" s="50">
        <v>216673</v>
      </c>
      <c r="G63" s="50">
        <v>359169</v>
      </c>
      <c r="H63" s="50">
        <v>543499</v>
      </c>
      <c r="I63" s="50">
        <v>576462</v>
      </c>
      <c r="J63" s="18">
        <f t="shared" si="12"/>
        <v>6.0649605611049928E-2</v>
      </c>
      <c r="K63" s="17">
        <f t="shared" si="13"/>
        <v>32963</v>
      </c>
      <c r="L63" s="18">
        <f t="shared" si="14"/>
        <v>0.14505290632194301</v>
      </c>
      <c r="M63" s="17">
        <f t="shared" si="15"/>
        <v>73025</v>
      </c>
      <c r="N63" s="18">
        <f>I63/$I$63</f>
        <v>1</v>
      </c>
    </row>
    <row r="64" spans="2:14" x14ac:dyDescent="0.25">
      <c r="B64" s="267"/>
      <c r="C64" s="270"/>
      <c r="D64" s="20" t="s">
        <v>37</v>
      </c>
      <c r="E64" s="51">
        <v>503437</v>
      </c>
      <c r="F64" s="51">
        <v>216673</v>
      </c>
      <c r="G64" s="51">
        <v>359169</v>
      </c>
      <c r="H64" s="51">
        <v>543499</v>
      </c>
      <c r="I64" s="51">
        <v>576462</v>
      </c>
      <c r="J64" s="22">
        <f t="shared" si="12"/>
        <v>6.0649605611049928E-2</v>
      </c>
      <c r="K64" s="21">
        <f t="shared" si="13"/>
        <v>32963</v>
      </c>
      <c r="L64" s="22">
        <f t="shared" si="14"/>
        <v>0.14505290632194301</v>
      </c>
      <c r="M64" s="21">
        <f t="shared" si="15"/>
        <v>73025</v>
      </c>
      <c r="N64" s="22">
        <f t="shared" ref="N64" si="18">I64/$I$63</f>
        <v>1</v>
      </c>
    </row>
    <row r="65" spans="2:14" x14ac:dyDescent="0.25">
      <c r="B65" s="267"/>
      <c r="C65" s="271"/>
      <c r="D65" s="24" t="s">
        <v>38</v>
      </c>
      <c r="E65" s="25" t="s">
        <v>225</v>
      </c>
      <c r="F65" s="25" t="s">
        <v>225</v>
      </c>
      <c r="G65" s="25" t="s">
        <v>225</v>
      </c>
      <c r="H65" s="25" t="s">
        <v>225</v>
      </c>
      <c r="I65" s="25" t="s">
        <v>225</v>
      </c>
      <c r="J65" s="26" t="str">
        <f>IFERROR(I65/H65-1,"-")</f>
        <v>-</v>
      </c>
      <c r="K65" s="25" t="str">
        <f>IFERROR(I65-H65,"-")</f>
        <v>-</v>
      </c>
      <c r="L65" s="26" t="str">
        <f>IFERROR(I65/E65-1,"-")</f>
        <v>-</v>
      </c>
      <c r="M65" s="25" t="str">
        <f>IFERROR(I65-E65,"-")</f>
        <v>-</v>
      </c>
      <c r="N65" s="26" t="str">
        <f>IFERROR(I65/I63,"-")</f>
        <v>-</v>
      </c>
    </row>
    <row r="66" spans="2:14" x14ac:dyDescent="0.25">
      <c r="B66" s="267"/>
      <c r="C66" s="272" t="s">
        <v>32</v>
      </c>
      <c r="D66" s="27" t="s">
        <v>36</v>
      </c>
      <c r="E66" s="54">
        <v>2.2840414672322664</v>
      </c>
      <c r="F66" s="54">
        <v>2.0931353607171839</v>
      </c>
      <c r="G66" s="54">
        <v>2.1866149593931499</v>
      </c>
      <c r="H66" s="54">
        <v>2.3720011696365835</v>
      </c>
      <c r="I66" s="54">
        <v>2.410875374829053</v>
      </c>
      <c r="J66" s="37">
        <f t="shared" si="12"/>
        <v>1.6388779942476006E-2</v>
      </c>
      <c r="K66" s="38">
        <f t="shared" si="13"/>
        <v>3.8874205192469535E-2</v>
      </c>
      <c r="L66" s="37">
        <f t="shared" si="14"/>
        <v>5.5530475000736379E-2</v>
      </c>
      <c r="M66" s="38">
        <f t="shared" si="15"/>
        <v>0.12683390759678659</v>
      </c>
      <c r="N66" s="37"/>
    </row>
    <row r="67" spans="2:14" x14ac:dyDescent="0.25">
      <c r="B67" s="267"/>
      <c r="C67" s="273"/>
      <c r="D67" s="4" t="s">
        <v>37</v>
      </c>
      <c r="E67" s="55">
        <f t="shared" ref="E67:I67" si="19">E64/E58</f>
        <v>2.2840414672322664</v>
      </c>
      <c r="F67" s="55">
        <f t="shared" si="19"/>
        <v>2.0931353607171839</v>
      </c>
      <c r="G67" s="55">
        <f t="shared" si="19"/>
        <v>2.1866149593931499</v>
      </c>
      <c r="H67" s="55">
        <f t="shared" si="19"/>
        <v>2.3720011696365835</v>
      </c>
      <c r="I67" s="55">
        <f t="shared" si="19"/>
        <v>2.410875374829053</v>
      </c>
      <c r="J67" s="41">
        <f t="shared" si="12"/>
        <v>1.6388779942476006E-2</v>
      </c>
      <c r="K67" s="42">
        <f t="shared" si="13"/>
        <v>3.8874205192469535E-2</v>
      </c>
      <c r="L67" s="41">
        <f t="shared" si="14"/>
        <v>5.5530475000736379E-2</v>
      </c>
      <c r="M67" s="42">
        <f t="shared" si="15"/>
        <v>0.12683390759678659</v>
      </c>
      <c r="N67" s="41"/>
    </row>
    <row r="68" spans="2:14" x14ac:dyDescent="0.25">
      <c r="B68" s="267"/>
      <c r="C68" s="274"/>
      <c r="D68" s="33" t="s">
        <v>38</v>
      </c>
      <c r="E68" s="44" t="str">
        <f>IFERROR(E65/E59,"-")</f>
        <v>-</v>
      </c>
      <c r="F68" s="44" t="str">
        <f t="shared" ref="F68:I68" si="20">IFERROR(F65/F59,"-")</f>
        <v>-</v>
      </c>
      <c r="G68" s="44" t="str">
        <f t="shared" si="20"/>
        <v>-</v>
      </c>
      <c r="H68" s="44" t="str">
        <f t="shared" si="20"/>
        <v>-</v>
      </c>
      <c r="I68" s="44" t="str">
        <f t="shared" si="20"/>
        <v>-</v>
      </c>
      <c r="J68" s="35" t="str">
        <f>IFERROR(I68/H68-1,"-")</f>
        <v>-</v>
      </c>
      <c r="K68" s="34" t="str">
        <f>IFERROR(I68-H68,"-")</f>
        <v>-</v>
      </c>
      <c r="L68" s="35" t="str">
        <f>IFERROR(I68/E68-1,"-")</f>
        <v>-</v>
      </c>
      <c r="M68" s="34" t="str">
        <f>IFERROR(I68-E68,"-")</f>
        <v>-</v>
      </c>
      <c r="N68" s="62" t="str">
        <f>IFERROR(I68/I66,"-")</f>
        <v>-</v>
      </c>
    </row>
    <row r="69" spans="2:14" x14ac:dyDescent="0.25">
      <c r="B69" s="267"/>
      <c r="C69" s="269" t="s">
        <v>39</v>
      </c>
      <c r="D69" s="16" t="s">
        <v>36</v>
      </c>
      <c r="E69" s="58">
        <v>0.51296533102376651</v>
      </c>
      <c r="F69" s="58">
        <v>0.43917828766012645</v>
      </c>
      <c r="G69" s="58">
        <v>0.43287194104141685</v>
      </c>
      <c r="H69" s="58">
        <v>0.55540181632567553</v>
      </c>
      <c r="I69" s="58">
        <v>0.56942335787332776</v>
      </c>
      <c r="J69" s="58">
        <f t="shared" si="12"/>
        <v>2.5245761060727734E-2</v>
      </c>
      <c r="K69" s="45">
        <f t="shared" si="13"/>
        <v>1.4021541547652228E-2</v>
      </c>
      <c r="L69" s="18">
        <f t="shared" si="14"/>
        <v>0.11006207132338441</v>
      </c>
      <c r="M69" s="45">
        <f t="shared" si="15"/>
        <v>5.6458026849561249E-2</v>
      </c>
      <c r="N69" s="18"/>
    </row>
    <row r="70" spans="2:14" x14ac:dyDescent="0.25">
      <c r="B70" s="267"/>
      <c r="C70" s="270"/>
      <c r="D70" s="20" t="s">
        <v>37</v>
      </c>
      <c r="E70" s="59">
        <v>0.51296533102376651</v>
      </c>
      <c r="F70" s="59">
        <v>0.43917828766012645</v>
      </c>
      <c r="G70" s="59">
        <v>0.43287194104141685</v>
      </c>
      <c r="H70" s="59">
        <v>0.55540181632567553</v>
      </c>
      <c r="I70" s="59">
        <v>0.56942335787332776</v>
      </c>
      <c r="J70" s="59">
        <f t="shared" si="12"/>
        <v>2.5245761060727734E-2</v>
      </c>
      <c r="K70" s="46">
        <f t="shared" si="13"/>
        <v>1.4021541547652228E-2</v>
      </c>
      <c r="L70" s="22">
        <f t="shared" si="14"/>
        <v>0.11006207132338441</v>
      </c>
      <c r="M70" s="46">
        <f t="shared" si="15"/>
        <v>5.6458026849561249E-2</v>
      </c>
      <c r="N70" s="22"/>
    </row>
    <row r="71" spans="2:14" x14ac:dyDescent="0.25">
      <c r="B71" s="267"/>
      <c r="C71" s="271"/>
      <c r="D71" s="24" t="s">
        <v>38</v>
      </c>
      <c r="E71" s="60" t="s">
        <v>225</v>
      </c>
      <c r="F71" s="60" t="s">
        <v>225</v>
      </c>
      <c r="G71" s="60" t="s">
        <v>225</v>
      </c>
      <c r="H71" s="60" t="s">
        <v>225</v>
      </c>
      <c r="I71" s="60" t="s">
        <v>225</v>
      </c>
      <c r="J71" s="26" t="str">
        <f>IFERROR(I71/H71-1,"-")</f>
        <v>-</v>
      </c>
      <c r="K71" s="25" t="str">
        <f>IFERROR(I71-H71,"-")</f>
        <v>-</v>
      </c>
      <c r="L71" s="26" t="str">
        <f>IFERROR(I71/E71-1,"-")</f>
        <v>-</v>
      </c>
      <c r="M71" s="25" t="str">
        <f>IFERROR(I71-E71,"-")</f>
        <v>-</v>
      </c>
      <c r="N71" s="26" t="str">
        <f>IFERROR(I71/I69,"-")</f>
        <v>-</v>
      </c>
    </row>
    <row r="72" spans="2:14" x14ac:dyDescent="0.25">
      <c r="B72" s="267"/>
      <c r="C72" s="277" t="s">
        <v>43</v>
      </c>
      <c r="D72" s="27" t="s">
        <v>36</v>
      </c>
      <c r="E72" s="52">
        <v>2689.5833333333335</v>
      </c>
      <c r="F72" s="52">
        <v>1350.5</v>
      </c>
      <c r="G72" s="52">
        <v>2270</v>
      </c>
      <c r="H72" s="52">
        <v>2680.25</v>
      </c>
      <c r="I72" s="52">
        <v>2774.0833333333335</v>
      </c>
      <c r="J72" s="37">
        <f t="shared" si="12"/>
        <v>3.5009172029972335E-2</v>
      </c>
      <c r="K72" s="28">
        <f t="shared" si="13"/>
        <v>93.833333333333485</v>
      </c>
      <c r="L72" s="37">
        <f t="shared" si="14"/>
        <v>3.141750580945013E-2</v>
      </c>
      <c r="M72" s="28">
        <f t="shared" si="15"/>
        <v>84.5</v>
      </c>
      <c r="N72" s="37">
        <f>I72/$I$72</f>
        <v>1</v>
      </c>
    </row>
    <row r="73" spans="2:14" x14ac:dyDescent="0.25">
      <c r="B73" s="267"/>
      <c r="C73" s="273"/>
      <c r="D73" s="4" t="s">
        <v>37</v>
      </c>
      <c r="E73" s="53">
        <v>2689.5833333333335</v>
      </c>
      <c r="F73" s="53">
        <v>1350.5</v>
      </c>
      <c r="G73" s="53">
        <v>2270</v>
      </c>
      <c r="H73" s="53">
        <v>2680.25</v>
      </c>
      <c r="I73" s="53">
        <v>2774.0833333333335</v>
      </c>
      <c r="J73" s="41">
        <f t="shared" si="12"/>
        <v>3.5009172029972335E-2</v>
      </c>
      <c r="K73" s="30">
        <f t="shared" si="13"/>
        <v>93.833333333333485</v>
      </c>
      <c r="L73" s="41">
        <f t="shared" si="14"/>
        <v>3.141750580945013E-2</v>
      </c>
      <c r="M73" s="30">
        <f t="shared" si="15"/>
        <v>84.5</v>
      </c>
      <c r="N73" s="41">
        <f t="shared" ref="N73" si="21">I73/$I$72</f>
        <v>1</v>
      </c>
    </row>
    <row r="74" spans="2:14" x14ac:dyDescent="0.25">
      <c r="B74" s="268"/>
      <c r="C74" s="274"/>
      <c r="D74" s="33" t="s">
        <v>38</v>
      </c>
      <c r="E74" s="34" t="s">
        <v>225</v>
      </c>
      <c r="F74" s="34" t="s">
        <v>225</v>
      </c>
      <c r="G74" s="34" t="s">
        <v>225</v>
      </c>
      <c r="H74" s="34" t="s">
        <v>225</v>
      </c>
      <c r="I74" s="34" t="s">
        <v>225</v>
      </c>
      <c r="J74" s="35" t="str">
        <f>IFERROR(I74/H74-1,"-")</f>
        <v>-</v>
      </c>
      <c r="K74" s="34" t="str">
        <f>IFERROR(I74-H74,"-")</f>
        <v>-</v>
      </c>
      <c r="L74" s="35" t="str">
        <f>IFERROR(I74/E74-1,"-")</f>
        <v>-</v>
      </c>
      <c r="M74" s="34" t="str">
        <f>IFERROR(I74-E74,"-")</f>
        <v>-</v>
      </c>
      <c r="N74" s="62" t="str">
        <f>IFERROR(I74/I72,"-")</f>
        <v>-</v>
      </c>
    </row>
    <row r="75" spans="2:14" x14ac:dyDescent="0.25">
      <c r="B75" s="275"/>
      <c r="C75" s="275"/>
      <c r="D75" s="275"/>
      <c r="E75" s="275"/>
      <c r="F75" s="275"/>
      <c r="G75" s="275"/>
      <c r="H75" s="275"/>
      <c r="I75" s="275"/>
      <c r="J75" s="275"/>
      <c r="K75" s="275"/>
      <c r="L75" s="275"/>
      <c r="M75" s="275"/>
      <c r="N75" s="48"/>
    </row>
    <row r="76" spans="2:14" x14ac:dyDescent="0.25">
      <c r="B76" s="276" t="s">
        <v>41</v>
      </c>
      <c r="C76" s="276"/>
      <c r="D76" s="276"/>
      <c r="E76" s="276"/>
      <c r="F76" s="276"/>
      <c r="G76" s="276"/>
      <c r="H76" s="276"/>
      <c r="I76" s="276"/>
      <c r="J76" s="276"/>
      <c r="K76" s="276"/>
      <c r="L76" s="276"/>
      <c r="M76" s="276"/>
    </row>
  </sheetData>
  <mergeCells count="30"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4:M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2E45D-4763-4FF3-8D6C-B906A4389A57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F6E51-D88C-4D02-8E56-C1B83DC06E6B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5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5"/>
      <c r="D5" s="265"/>
      <c r="E5" s="265"/>
      <c r="F5" s="265"/>
      <c r="G5" s="265"/>
      <c r="H5" s="265"/>
      <c r="I5" s="265"/>
      <c r="J5" s="265"/>
      <c r="L5" s="265" t="s">
        <v>262</v>
      </c>
      <c r="M5" s="265"/>
      <c r="N5" s="265"/>
      <c r="O5" s="265"/>
      <c r="P5" s="265"/>
      <c r="Q5" s="265"/>
      <c r="R5" s="265"/>
      <c r="S5" s="265"/>
      <c r="T5" s="265"/>
    </row>
    <row r="6" spans="1:20" ht="6" customHeight="1" x14ac:dyDescent="0.25"/>
    <row r="7" spans="1:20" ht="15.75" x14ac:dyDescent="0.25">
      <c r="B7" s="145"/>
      <c r="C7" s="293" t="s">
        <v>46</v>
      </c>
      <c r="D7" s="294"/>
      <c r="E7" s="294"/>
      <c r="F7" s="294"/>
      <c r="G7" s="294"/>
      <c r="H7" s="294"/>
      <c r="I7" s="294"/>
      <c r="J7" s="294"/>
    </row>
    <row r="8" spans="1:20" s="146" customFormat="1" ht="72" customHeight="1" x14ac:dyDescent="0.25">
      <c r="A8"/>
      <c r="B8" s="185"/>
      <c r="C8" s="174" t="s">
        <v>220</v>
      </c>
      <c r="D8" s="174" t="s">
        <v>221</v>
      </c>
      <c r="E8" s="174" t="s">
        <v>222</v>
      </c>
      <c r="F8" s="174" t="s">
        <v>223</v>
      </c>
      <c r="G8" s="174" t="s">
        <v>224</v>
      </c>
      <c r="H8" s="175" t="str">
        <f>CONCATENATE("var. ",RIGHT(G8,2),"/",RIGHT(F8,2))</f>
        <v>var. 23/22</v>
      </c>
      <c r="I8" s="175" t="str">
        <f>CONCATENATE("var. ",RIGHT(G8,2),"/",RIGHT(C8,2))</f>
        <v>var. 23/19</v>
      </c>
      <c r="J8" s="175" t="str">
        <f>CONCATENATE("Cuota s/ total lugares de residencia ",RIGHT(G8,4))</f>
        <v>Cuota s/ total lugares de residencia 2023</v>
      </c>
      <c r="L8" s="185"/>
      <c r="M8" s="174" t="s">
        <v>220</v>
      </c>
      <c r="N8" s="174" t="s">
        <v>221</v>
      </c>
      <c r="O8" s="174" t="s">
        <v>222</v>
      </c>
      <c r="P8" s="174" t="s">
        <v>223</v>
      </c>
      <c r="Q8" s="174" t="s">
        <v>224</v>
      </c>
      <c r="R8" s="175" t="str">
        <f>CONCATENATE("var. ",RIGHT(Q8,2),"/",RIGHT(P8,2))</f>
        <v>var. 23/22</v>
      </c>
      <c r="S8" s="175" t="str">
        <f>CONCATENATE("var. ",RIGHT(Q8,2),"/",RIGHT(M8,2))</f>
        <v>var. 23/19</v>
      </c>
      <c r="T8" s="175" t="str">
        <f>CONCATENATE("Cuota s/ total lugares de residencia ",RIGHT(Q8,4))</f>
        <v>Cuota s/ total lugares de residencia 2023</v>
      </c>
    </row>
    <row r="9" spans="1:20" x14ac:dyDescent="0.25">
      <c r="B9" s="152" t="s">
        <v>46</v>
      </c>
      <c r="C9" s="153"/>
      <c r="D9" s="153"/>
      <c r="E9" s="153"/>
      <c r="F9" s="153"/>
      <c r="G9" s="153"/>
      <c r="H9" s="154"/>
      <c r="I9" s="154"/>
      <c r="J9" s="154"/>
      <c r="L9" s="155" t="s">
        <v>54</v>
      </c>
      <c r="M9" s="176"/>
      <c r="N9" s="176"/>
      <c r="O9" s="176"/>
      <c r="P9" s="176"/>
      <c r="Q9" s="176"/>
      <c r="R9" s="177"/>
      <c r="S9" s="177"/>
      <c r="T9" s="177"/>
    </row>
    <row r="10" spans="1:20" x14ac:dyDescent="0.25">
      <c r="B10" s="156" t="s">
        <v>69</v>
      </c>
      <c r="C10" s="178">
        <v>468289</v>
      </c>
      <c r="D10" s="178">
        <v>94228</v>
      </c>
      <c r="E10" s="178">
        <v>370663</v>
      </c>
      <c r="F10" s="178">
        <v>494720</v>
      </c>
      <c r="G10" s="178">
        <v>510044</v>
      </c>
      <c r="H10" s="179">
        <f t="shared" ref="H10:H22" si="0">IFERROR(G10/F10-1,"-")</f>
        <v>3.0975097024579457E-2</v>
      </c>
      <c r="I10" s="179">
        <f t="shared" ref="I10:I22" si="1">IFERROR(G10/C10-1,"-")</f>
        <v>8.9165024162429551E-2</v>
      </c>
      <c r="J10" s="179">
        <f t="shared" ref="J10:J22" si="2">G10/G$10</f>
        <v>1</v>
      </c>
      <c r="L10" s="156" t="s">
        <v>69</v>
      </c>
      <c r="M10" s="178">
        <v>21585</v>
      </c>
      <c r="N10" s="178">
        <v>7232</v>
      </c>
      <c r="O10" s="178">
        <v>19039</v>
      </c>
      <c r="P10" s="178">
        <v>24713</v>
      </c>
      <c r="Q10" s="178">
        <v>21639</v>
      </c>
      <c r="R10" s="179">
        <f t="shared" ref="R10:R22" si="3">IFERROR(Q10/P10-1,"-")</f>
        <v>-0.12438797394084089</v>
      </c>
      <c r="S10" s="179">
        <f t="shared" ref="S10:S22" si="4">IFERROR(Q10/M10-1,"-")</f>
        <v>2.5017373175817426E-3</v>
      </c>
      <c r="T10" s="179">
        <f t="shared" ref="T10:T22" si="5">Q10/Q$10</f>
        <v>1</v>
      </c>
    </row>
    <row r="11" spans="1:20" x14ac:dyDescent="0.25">
      <c r="B11" s="159" t="s">
        <v>98</v>
      </c>
      <c r="C11" s="160">
        <v>76737</v>
      </c>
      <c r="D11" s="160">
        <v>26611</v>
      </c>
      <c r="E11" s="160">
        <v>63685</v>
      </c>
      <c r="F11" s="160">
        <v>74177</v>
      </c>
      <c r="G11" s="160">
        <v>71872</v>
      </c>
      <c r="H11" s="161">
        <f t="shared" si="0"/>
        <v>-3.107432222926243E-2</v>
      </c>
      <c r="I11" s="162">
        <f t="shared" si="1"/>
        <v>-6.339836063437454E-2</v>
      </c>
      <c r="J11" s="161">
        <f t="shared" si="2"/>
        <v>0.14091333296735184</v>
      </c>
      <c r="K11" s="80"/>
      <c r="L11" s="159" t="s">
        <v>98</v>
      </c>
      <c r="M11" s="160">
        <v>10546</v>
      </c>
      <c r="N11" s="160">
        <v>4539</v>
      </c>
      <c r="O11" s="160">
        <v>10127</v>
      </c>
      <c r="P11" s="160">
        <v>11037</v>
      </c>
      <c r="Q11" s="160">
        <v>10903</v>
      </c>
      <c r="R11" s="161">
        <f t="shared" si="3"/>
        <v>-1.2140980338860241E-2</v>
      </c>
      <c r="S11" s="162">
        <f t="shared" si="4"/>
        <v>3.3851697326000352E-2</v>
      </c>
      <c r="T11" s="161">
        <f t="shared" si="5"/>
        <v>0.50385877351079067</v>
      </c>
    </row>
    <row r="12" spans="1:20" x14ac:dyDescent="0.25">
      <c r="B12" s="164" t="s">
        <v>104</v>
      </c>
      <c r="C12" s="165">
        <v>28670</v>
      </c>
      <c r="D12" s="165">
        <v>15869</v>
      </c>
      <c r="E12" s="165">
        <v>28042</v>
      </c>
      <c r="F12" s="165">
        <v>26909</v>
      </c>
      <c r="G12" s="165">
        <v>27496</v>
      </c>
      <c r="H12" s="166">
        <f t="shared" si="0"/>
        <v>2.1814262886023172E-2</v>
      </c>
      <c r="I12" s="167">
        <f t="shared" si="1"/>
        <v>-4.0948726892221843E-2</v>
      </c>
      <c r="J12" s="166">
        <f t="shared" si="2"/>
        <v>5.3909074511218638E-2</v>
      </c>
      <c r="K12" s="80"/>
      <c r="L12" s="164" t="s">
        <v>104</v>
      </c>
      <c r="M12" s="165">
        <v>6071</v>
      </c>
      <c r="N12" s="165">
        <v>2272</v>
      </c>
      <c r="O12" s="165">
        <v>5476</v>
      </c>
      <c r="P12" s="165">
        <v>5871</v>
      </c>
      <c r="Q12" s="165">
        <v>5317</v>
      </c>
      <c r="R12" s="166">
        <f t="shared" si="3"/>
        <v>-9.436211888945667E-2</v>
      </c>
      <c r="S12" s="167">
        <f t="shared" si="4"/>
        <v>-0.12419700214132767</v>
      </c>
      <c r="T12" s="166">
        <f t="shared" si="5"/>
        <v>0.24571375756735525</v>
      </c>
    </row>
    <row r="13" spans="1:20" x14ac:dyDescent="0.25">
      <c r="B13" s="164" t="s">
        <v>101</v>
      </c>
      <c r="C13" s="165">
        <v>48067</v>
      </c>
      <c r="D13" s="165">
        <v>10742</v>
      </c>
      <c r="E13" s="165">
        <v>35643</v>
      </c>
      <c r="F13" s="165">
        <v>47268</v>
      </c>
      <c r="G13" s="165">
        <v>44376</v>
      </c>
      <c r="H13" s="166">
        <f t="shared" si="0"/>
        <v>-6.1183041381061232E-2</v>
      </c>
      <c r="I13" s="167">
        <f t="shared" si="1"/>
        <v>-7.6788649177190194E-2</v>
      </c>
      <c r="J13" s="166">
        <f t="shared" si="2"/>
        <v>8.7004258456133202E-2</v>
      </c>
      <c r="K13" s="80"/>
      <c r="L13" s="164" t="s">
        <v>101</v>
      </c>
      <c r="M13" s="165">
        <v>4475</v>
      </c>
      <c r="N13" s="165">
        <v>2267</v>
      </c>
      <c r="O13" s="165">
        <v>4651</v>
      </c>
      <c r="P13" s="165">
        <v>5166</v>
      </c>
      <c r="Q13" s="165">
        <v>5586</v>
      </c>
      <c r="R13" s="166">
        <f t="shared" si="3"/>
        <v>8.1300813008130079E-2</v>
      </c>
      <c r="S13" s="167">
        <f t="shared" si="4"/>
        <v>0.248268156424581</v>
      </c>
      <c r="T13" s="166">
        <f>Q13/Q$10</f>
        <v>0.25814501594343547</v>
      </c>
    </row>
    <row r="14" spans="1:20" x14ac:dyDescent="0.25">
      <c r="B14" s="159" t="s">
        <v>108</v>
      </c>
      <c r="C14" s="160">
        <v>391552</v>
      </c>
      <c r="D14" s="160">
        <v>67617</v>
      </c>
      <c r="E14" s="160">
        <v>306978</v>
      </c>
      <c r="F14" s="160">
        <v>420543</v>
      </c>
      <c r="G14" s="160">
        <v>438172</v>
      </c>
      <c r="H14" s="161">
        <f t="shared" si="0"/>
        <v>4.1919613452132021E-2</v>
      </c>
      <c r="I14" s="162">
        <f t="shared" si="1"/>
        <v>0.11906464530892458</v>
      </c>
      <c r="J14" s="161">
        <f t="shared" si="2"/>
        <v>0.85908666703264813</v>
      </c>
      <c r="K14" s="80"/>
      <c r="L14" s="159" t="s">
        <v>108</v>
      </c>
      <c r="M14" s="160">
        <v>11039</v>
      </c>
      <c r="N14" s="160">
        <v>2693</v>
      </c>
      <c r="O14" s="160">
        <v>8912</v>
      </c>
      <c r="P14" s="160">
        <v>13676</v>
      </c>
      <c r="Q14" s="160">
        <v>10736</v>
      </c>
      <c r="R14" s="161">
        <f t="shared" si="3"/>
        <v>-0.21497513892951159</v>
      </c>
      <c r="S14" s="162">
        <f t="shared" si="4"/>
        <v>-2.7448138418335044E-2</v>
      </c>
      <c r="T14" s="161">
        <f t="shared" si="5"/>
        <v>0.49614122648920927</v>
      </c>
    </row>
    <row r="15" spans="1:20" x14ac:dyDescent="0.25">
      <c r="B15" s="164" t="s">
        <v>111</v>
      </c>
      <c r="C15" s="165">
        <v>159417</v>
      </c>
      <c r="D15" s="165">
        <v>30669</v>
      </c>
      <c r="E15" s="165">
        <v>98582</v>
      </c>
      <c r="F15" s="165">
        <v>176212</v>
      </c>
      <c r="G15" s="165">
        <v>183489</v>
      </c>
      <c r="H15" s="166">
        <f t="shared" si="0"/>
        <v>4.1296846979774315E-2</v>
      </c>
      <c r="I15" s="167">
        <f t="shared" si="1"/>
        <v>0.15100020700427175</v>
      </c>
      <c r="J15" s="166">
        <f t="shared" si="2"/>
        <v>0.35975131557277412</v>
      </c>
      <c r="K15" s="80"/>
      <c r="L15" s="164" t="s">
        <v>111</v>
      </c>
      <c r="M15" s="165">
        <v>1180</v>
      </c>
      <c r="N15" s="165">
        <v>249</v>
      </c>
      <c r="O15" s="165">
        <v>736</v>
      </c>
      <c r="P15" s="165">
        <v>1377</v>
      </c>
      <c r="Q15" s="165">
        <v>1218</v>
      </c>
      <c r="R15" s="166">
        <f t="shared" si="3"/>
        <v>-0.11546840958605664</v>
      </c>
      <c r="S15" s="167">
        <f t="shared" si="4"/>
        <v>3.2203389830508522E-2</v>
      </c>
      <c r="T15" s="166">
        <f t="shared" si="5"/>
        <v>5.6287259115485926E-2</v>
      </c>
    </row>
    <row r="16" spans="1:20" x14ac:dyDescent="0.25">
      <c r="B16" s="164" t="s">
        <v>114</v>
      </c>
      <c r="C16" s="165">
        <v>51611</v>
      </c>
      <c r="D16" s="165">
        <v>8512</v>
      </c>
      <c r="E16" s="165">
        <v>44325</v>
      </c>
      <c r="F16" s="165">
        <v>49706</v>
      </c>
      <c r="G16" s="165">
        <v>53926</v>
      </c>
      <c r="H16" s="166">
        <f t="shared" si="0"/>
        <v>8.4899207339154126E-2</v>
      </c>
      <c r="I16" s="167">
        <f t="shared" si="1"/>
        <v>4.4854779019976254E-2</v>
      </c>
      <c r="J16" s="166">
        <f t="shared" si="2"/>
        <v>0.10572813325909138</v>
      </c>
      <c r="K16" s="80"/>
      <c r="L16" s="164" t="s">
        <v>114</v>
      </c>
      <c r="M16" s="165">
        <v>1274</v>
      </c>
      <c r="N16" s="165">
        <v>261</v>
      </c>
      <c r="O16" s="165">
        <v>1499</v>
      </c>
      <c r="P16" s="165">
        <v>2104</v>
      </c>
      <c r="Q16" s="165">
        <v>1962</v>
      </c>
      <c r="R16" s="166">
        <f t="shared" si="3"/>
        <v>-6.7490494296577941E-2</v>
      </c>
      <c r="S16" s="167">
        <f t="shared" si="4"/>
        <v>0.5400313971742543</v>
      </c>
      <c r="T16" s="166">
        <f t="shared" si="5"/>
        <v>9.0669624289477335E-2</v>
      </c>
    </row>
    <row r="17" spans="2:24" x14ac:dyDescent="0.25">
      <c r="B17" s="164" t="s">
        <v>117</v>
      </c>
      <c r="C17" s="165">
        <v>13307</v>
      </c>
      <c r="D17" s="165">
        <v>4980</v>
      </c>
      <c r="E17" s="165">
        <v>17014</v>
      </c>
      <c r="F17" s="165">
        <v>21044</v>
      </c>
      <c r="G17" s="165">
        <v>18453</v>
      </c>
      <c r="H17" s="166">
        <f t="shared" si="0"/>
        <v>-0.12312298042197301</v>
      </c>
      <c r="I17" s="167">
        <f t="shared" si="1"/>
        <v>0.38671375967535893</v>
      </c>
      <c r="J17" s="166">
        <f t="shared" si="2"/>
        <v>3.617923159570547E-2</v>
      </c>
      <c r="K17" s="80"/>
      <c r="L17" s="164" t="s">
        <v>117</v>
      </c>
      <c r="M17" s="165">
        <v>640</v>
      </c>
      <c r="N17" s="165">
        <v>244</v>
      </c>
      <c r="O17" s="165">
        <v>772</v>
      </c>
      <c r="P17" s="165">
        <v>1043</v>
      </c>
      <c r="Q17" s="165">
        <v>765</v>
      </c>
      <c r="R17" s="166">
        <f t="shared" si="3"/>
        <v>-0.26653883029721959</v>
      </c>
      <c r="S17" s="167">
        <f t="shared" si="4"/>
        <v>0.1953125</v>
      </c>
      <c r="T17" s="166">
        <f t="shared" si="5"/>
        <v>3.5352835158741165E-2</v>
      </c>
    </row>
    <row r="18" spans="2:24" x14ac:dyDescent="0.25">
      <c r="B18" s="164" t="s">
        <v>124</v>
      </c>
      <c r="C18" s="165">
        <v>12625</v>
      </c>
      <c r="D18" s="165">
        <v>1843</v>
      </c>
      <c r="E18" s="165">
        <v>16793</v>
      </c>
      <c r="F18" s="165">
        <v>14051</v>
      </c>
      <c r="G18" s="165">
        <v>16422</v>
      </c>
      <c r="H18" s="166">
        <f t="shared" si="0"/>
        <v>0.16874243826062196</v>
      </c>
      <c r="I18" s="167">
        <f t="shared" si="1"/>
        <v>0.3007524752475248</v>
      </c>
      <c r="J18" s="166">
        <f t="shared" si="2"/>
        <v>3.2197222200437609E-2</v>
      </c>
      <c r="K18" s="80"/>
      <c r="L18" s="164" t="s">
        <v>124</v>
      </c>
      <c r="M18" s="165">
        <v>398</v>
      </c>
      <c r="N18" s="165">
        <v>44</v>
      </c>
      <c r="O18" s="165">
        <v>270</v>
      </c>
      <c r="P18" s="165">
        <v>311</v>
      </c>
      <c r="Q18" s="165">
        <v>320</v>
      </c>
      <c r="R18" s="166">
        <f t="shared" si="3"/>
        <v>2.8938906752411508E-2</v>
      </c>
      <c r="S18" s="167">
        <f t="shared" si="4"/>
        <v>-0.1959798994974874</v>
      </c>
      <c r="T18" s="166">
        <f t="shared" si="5"/>
        <v>1.4788114053329636E-2</v>
      </c>
    </row>
    <row r="19" spans="2:24" x14ac:dyDescent="0.25">
      <c r="B19" s="164" t="s">
        <v>120</v>
      </c>
      <c r="C19" s="165">
        <v>15482</v>
      </c>
      <c r="D19" s="165">
        <v>3093</v>
      </c>
      <c r="E19" s="165">
        <v>18106</v>
      </c>
      <c r="F19" s="165">
        <v>16505</v>
      </c>
      <c r="G19" s="165">
        <v>17446</v>
      </c>
      <c r="H19" s="166">
        <f t="shared" si="0"/>
        <v>5.7013026355649865E-2</v>
      </c>
      <c r="I19" s="167">
        <f t="shared" si="1"/>
        <v>0.12685699522025584</v>
      </c>
      <c r="J19" s="166">
        <f t="shared" si="2"/>
        <v>3.4204892126953754E-2</v>
      </c>
      <c r="K19" s="80"/>
      <c r="L19" s="164" t="s">
        <v>120</v>
      </c>
      <c r="M19" s="165">
        <v>173</v>
      </c>
      <c r="N19" s="165">
        <v>76</v>
      </c>
      <c r="O19" s="165">
        <v>206</v>
      </c>
      <c r="P19" s="165">
        <v>295</v>
      </c>
      <c r="Q19" s="165">
        <v>245</v>
      </c>
      <c r="R19" s="166">
        <f t="shared" si="3"/>
        <v>-0.16949152542372881</v>
      </c>
      <c r="S19" s="167">
        <f t="shared" si="4"/>
        <v>0.41618497109826591</v>
      </c>
      <c r="T19" s="166">
        <f t="shared" si="5"/>
        <v>1.1322149822080503E-2</v>
      </c>
    </row>
    <row r="20" spans="2:24" x14ac:dyDescent="0.25">
      <c r="B20" s="164" t="s">
        <v>129</v>
      </c>
      <c r="C20" s="165">
        <v>10370</v>
      </c>
      <c r="D20" s="165">
        <v>125</v>
      </c>
      <c r="E20" s="165">
        <v>8711</v>
      </c>
      <c r="F20" s="165">
        <v>10052</v>
      </c>
      <c r="G20" s="165">
        <v>9909</v>
      </c>
      <c r="H20" s="166">
        <f t="shared" si="0"/>
        <v>-1.4226024671707083E-2</v>
      </c>
      <c r="I20" s="167">
        <f t="shared" si="1"/>
        <v>-4.4455159112825493E-2</v>
      </c>
      <c r="J20" s="166">
        <f t="shared" si="2"/>
        <v>1.9427735646336396E-2</v>
      </c>
      <c r="K20" s="80"/>
      <c r="L20" s="164" t="s">
        <v>129</v>
      </c>
      <c r="M20" s="165">
        <v>208</v>
      </c>
      <c r="N20" s="165">
        <v>8</v>
      </c>
      <c r="O20" s="165">
        <v>185</v>
      </c>
      <c r="P20" s="165">
        <v>174</v>
      </c>
      <c r="Q20" s="165">
        <v>200</v>
      </c>
      <c r="R20" s="166">
        <f t="shared" si="3"/>
        <v>0.14942528735632177</v>
      </c>
      <c r="S20" s="167">
        <f t="shared" si="4"/>
        <v>-3.8461538461538436E-2</v>
      </c>
      <c r="T20" s="166">
        <f t="shared" si="5"/>
        <v>9.2425712833310233E-3</v>
      </c>
    </row>
    <row r="21" spans="2:24" x14ac:dyDescent="0.25">
      <c r="B21" s="164" t="s">
        <v>132</v>
      </c>
      <c r="C21" s="165">
        <v>20674</v>
      </c>
      <c r="D21" s="165">
        <v>767</v>
      </c>
      <c r="E21" s="165">
        <v>9345</v>
      </c>
      <c r="F21" s="165">
        <v>13825</v>
      </c>
      <c r="G21" s="165">
        <v>15442</v>
      </c>
      <c r="H21" s="166">
        <f t="shared" si="0"/>
        <v>0.11696202531645561</v>
      </c>
      <c r="I21" s="167">
        <f t="shared" si="1"/>
        <v>-0.25307149076134272</v>
      </c>
      <c r="J21" s="166">
        <f t="shared" si="2"/>
        <v>3.0275819341076458E-2</v>
      </c>
      <c r="K21" s="80"/>
      <c r="L21" s="164" t="s">
        <v>132</v>
      </c>
      <c r="M21" s="165">
        <v>394</v>
      </c>
      <c r="N21" s="165">
        <v>25</v>
      </c>
      <c r="O21" s="165">
        <v>330</v>
      </c>
      <c r="P21" s="165">
        <v>359</v>
      </c>
      <c r="Q21" s="165">
        <v>370</v>
      </c>
      <c r="R21" s="166">
        <f t="shared" si="3"/>
        <v>3.0640668523676862E-2</v>
      </c>
      <c r="S21" s="167">
        <f t="shared" si="4"/>
        <v>-6.0913705583756306E-2</v>
      </c>
      <c r="T21" s="166">
        <f t="shared" si="5"/>
        <v>1.7098756874162391E-2</v>
      </c>
    </row>
    <row r="22" spans="2:24" x14ac:dyDescent="0.25">
      <c r="B22" s="170" t="s">
        <v>146</v>
      </c>
      <c r="C22" s="171">
        <f>C14-SUM(C15:C21)</f>
        <v>108066</v>
      </c>
      <c r="D22" s="171">
        <f>D14-SUM(D15:D21)</f>
        <v>17628</v>
      </c>
      <c r="E22" s="171">
        <f>E14-SUM(E15:E21)</f>
        <v>94102</v>
      </c>
      <c r="F22" s="171">
        <f>F14-SUM(F15:F21)</f>
        <v>119148</v>
      </c>
      <c r="G22" s="171">
        <f>G14-SUM(G15:G21)</f>
        <v>123085</v>
      </c>
      <c r="H22" s="172">
        <f t="shared" si="0"/>
        <v>3.3042938194514315E-2</v>
      </c>
      <c r="I22" s="173">
        <f t="shared" si="1"/>
        <v>0.13897988266429784</v>
      </c>
      <c r="J22" s="172">
        <f t="shared" si="2"/>
        <v>0.24132231729027301</v>
      </c>
      <c r="K22" s="80"/>
      <c r="L22" s="170" t="s">
        <v>146</v>
      </c>
      <c r="M22" s="171">
        <f>M14-SUM(M15:M21)</f>
        <v>6772</v>
      </c>
      <c r="N22" s="171">
        <f>N14-SUM(N15:N21)</f>
        <v>1786</v>
      </c>
      <c r="O22" s="171">
        <f>O14-SUM(O15:O21)</f>
        <v>4914</v>
      </c>
      <c r="P22" s="171">
        <f>P14-SUM(P15:P21)</f>
        <v>8013</v>
      </c>
      <c r="Q22" s="171">
        <f>Q14-SUM(Q15:Q21)</f>
        <v>5656</v>
      </c>
      <c r="R22" s="172">
        <f t="shared" si="3"/>
        <v>-0.29414701110695118</v>
      </c>
      <c r="S22" s="173">
        <f t="shared" si="4"/>
        <v>-0.16479621972829295</v>
      </c>
      <c r="T22" s="172">
        <f t="shared" si="5"/>
        <v>0.26137991589260134</v>
      </c>
    </row>
    <row r="23" spans="2:24" x14ac:dyDescent="0.25">
      <c r="B23" s="155" t="s">
        <v>47</v>
      </c>
      <c r="C23" s="176"/>
      <c r="D23" s="176"/>
      <c r="E23" s="176"/>
      <c r="F23" s="176"/>
      <c r="G23" s="176"/>
      <c r="H23" s="177"/>
      <c r="I23" s="177"/>
      <c r="J23" s="177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</row>
    <row r="24" spans="2:24" x14ac:dyDescent="0.25">
      <c r="B24" s="156" t="s">
        <v>69</v>
      </c>
      <c r="C24" s="178">
        <v>168680</v>
      </c>
      <c r="D24" s="178">
        <v>30931</v>
      </c>
      <c r="E24" s="178">
        <v>138324</v>
      </c>
      <c r="F24" s="178">
        <v>183582</v>
      </c>
      <c r="G24" s="178">
        <v>191226</v>
      </c>
      <c r="H24" s="179">
        <f t="shared" ref="H24:H36" si="6">IFERROR(G24/F24-1,"-")</f>
        <v>4.1638069091741059E-2</v>
      </c>
      <c r="I24" s="179">
        <f t="shared" ref="I24:I36" si="7">IFERROR(G24/C24-1,"-")</f>
        <v>0.13366137064263706</v>
      </c>
      <c r="J24" s="179">
        <f t="shared" ref="J24:J36" si="8">G24/G$10</f>
        <v>0.37492059508591413</v>
      </c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</row>
    <row r="25" spans="2:24" x14ac:dyDescent="0.25">
      <c r="B25" s="159" t="s">
        <v>98</v>
      </c>
      <c r="C25" s="160">
        <v>13494</v>
      </c>
      <c r="D25" s="160">
        <v>6470</v>
      </c>
      <c r="E25" s="160">
        <v>14724</v>
      </c>
      <c r="F25" s="160">
        <v>13898</v>
      </c>
      <c r="G25" s="160">
        <v>12676</v>
      </c>
      <c r="H25" s="161">
        <f t="shared" si="6"/>
        <v>-8.7926320333860941E-2</v>
      </c>
      <c r="I25" s="162">
        <f t="shared" si="7"/>
        <v>-6.0619534607973868E-2</v>
      </c>
      <c r="J25" s="161">
        <f t="shared" si="8"/>
        <v>2.4852757801287734E-2</v>
      </c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</row>
    <row r="26" spans="2:24" x14ac:dyDescent="0.25">
      <c r="B26" s="164" t="s">
        <v>104</v>
      </c>
      <c r="C26" s="165">
        <v>6129</v>
      </c>
      <c r="D26" s="165">
        <v>3579</v>
      </c>
      <c r="E26" s="165">
        <v>5642</v>
      </c>
      <c r="F26" s="165">
        <v>4802</v>
      </c>
      <c r="G26" s="165">
        <v>4381</v>
      </c>
      <c r="H26" s="166">
        <f t="shared" si="6"/>
        <v>-8.767180341524361E-2</v>
      </c>
      <c r="I26" s="167">
        <f t="shared" si="7"/>
        <v>-0.28520150106053188</v>
      </c>
      <c r="J26" s="166">
        <f t="shared" si="8"/>
        <v>8.5894550274094005E-3</v>
      </c>
    </row>
    <row r="27" spans="2:24" x14ac:dyDescent="0.25">
      <c r="B27" s="164" t="s">
        <v>101</v>
      </c>
      <c r="C27" s="165">
        <v>7365</v>
      </c>
      <c r="D27" s="165">
        <v>2891</v>
      </c>
      <c r="E27" s="165">
        <v>9082</v>
      </c>
      <c r="F27" s="165">
        <v>9096</v>
      </c>
      <c r="G27" s="165">
        <v>8295</v>
      </c>
      <c r="H27" s="166">
        <f t="shared" si="6"/>
        <v>-8.8060686015831169E-2</v>
      </c>
      <c r="I27" s="167">
        <f t="shared" si="7"/>
        <v>0.12627291242362526</v>
      </c>
      <c r="J27" s="166">
        <f t="shared" si="8"/>
        <v>1.6263302773878333E-2</v>
      </c>
    </row>
    <row r="28" spans="2:24" x14ac:dyDescent="0.25">
      <c r="B28" s="159" t="s">
        <v>108</v>
      </c>
      <c r="C28" s="160">
        <v>155186</v>
      </c>
      <c r="D28" s="160">
        <v>24461</v>
      </c>
      <c r="E28" s="160">
        <v>123600</v>
      </c>
      <c r="F28" s="160">
        <v>169684</v>
      </c>
      <c r="G28" s="160">
        <v>178550</v>
      </c>
      <c r="H28" s="161">
        <f t="shared" si="6"/>
        <v>5.2250064826383058E-2</v>
      </c>
      <c r="I28" s="162">
        <f t="shared" si="7"/>
        <v>0.15055481808926063</v>
      </c>
      <c r="J28" s="161">
        <f t="shared" si="8"/>
        <v>0.35006783728462643</v>
      </c>
    </row>
    <row r="29" spans="2:24" x14ac:dyDescent="0.25">
      <c r="B29" s="164" t="s">
        <v>111</v>
      </c>
      <c r="C29" s="165">
        <v>68914</v>
      </c>
      <c r="D29" s="165">
        <v>10937</v>
      </c>
      <c r="E29" s="165">
        <v>46456</v>
      </c>
      <c r="F29" s="165">
        <v>81345</v>
      </c>
      <c r="G29" s="165">
        <v>84217</v>
      </c>
      <c r="H29" s="166">
        <f t="shared" si="6"/>
        <v>3.5306410965640245E-2</v>
      </c>
      <c r="I29" s="167">
        <f t="shared" si="7"/>
        <v>0.22205937835563172</v>
      </c>
      <c r="J29" s="166">
        <f t="shared" si="8"/>
        <v>0.16511712714981452</v>
      </c>
    </row>
    <row r="30" spans="2:24" x14ac:dyDescent="0.25">
      <c r="B30" s="164" t="s">
        <v>114</v>
      </c>
      <c r="C30" s="165">
        <v>19696</v>
      </c>
      <c r="D30" s="165">
        <v>3824</v>
      </c>
      <c r="E30" s="165">
        <v>17963</v>
      </c>
      <c r="F30" s="165">
        <v>19026</v>
      </c>
      <c r="G30" s="165">
        <v>20673</v>
      </c>
      <c r="H30" s="166">
        <f t="shared" si="6"/>
        <v>8.6565752128666018E-2</v>
      </c>
      <c r="I30" s="167">
        <f t="shared" si="7"/>
        <v>4.9603980503655665E-2</v>
      </c>
      <c r="J30" s="166">
        <f t="shared" si="8"/>
        <v>4.0531797256707268E-2</v>
      </c>
    </row>
    <row r="31" spans="2:24" x14ac:dyDescent="0.25">
      <c r="B31" s="164" t="s">
        <v>117</v>
      </c>
      <c r="C31" s="165">
        <v>4667</v>
      </c>
      <c r="D31" s="165">
        <v>1636</v>
      </c>
      <c r="E31" s="165">
        <v>6058</v>
      </c>
      <c r="F31" s="165">
        <v>6680</v>
      </c>
      <c r="G31" s="165">
        <v>5621</v>
      </c>
      <c r="H31" s="166">
        <f t="shared" si="6"/>
        <v>-0.15853293413173652</v>
      </c>
      <c r="I31" s="167">
        <f t="shared" si="7"/>
        <v>0.20441397043068354</v>
      </c>
      <c r="J31" s="166">
        <f t="shared" si="8"/>
        <v>1.1020617829050042E-2</v>
      </c>
    </row>
    <row r="32" spans="2:24" x14ac:dyDescent="0.25">
      <c r="B32" s="164" t="s">
        <v>124</v>
      </c>
      <c r="C32" s="165">
        <v>5693</v>
      </c>
      <c r="D32" s="165">
        <v>507</v>
      </c>
      <c r="E32" s="165">
        <v>6762</v>
      </c>
      <c r="F32" s="165">
        <v>5674</v>
      </c>
      <c r="G32" s="165">
        <v>6281</v>
      </c>
      <c r="H32" s="166">
        <f t="shared" si="6"/>
        <v>0.10697920338385614</v>
      </c>
      <c r="I32" s="167">
        <f t="shared" si="7"/>
        <v>0.10328473564025997</v>
      </c>
      <c r="J32" s="166">
        <f t="shared" si="8"/>
        <v>1.23146238363749E-2</v>
      </c>
    </row>
    <row r="33" spans="2:10" x14ac:dyDescent="0.25">
      <c r="B33" s="164" t="s">
        <v>120</v>
      </c>
      <c r="C33" s="165">
        <v>7912</v>
      </c>
      <c r="D33" s="165">
        <v>1693</v>
      </c>
      <c r="E33" s="165">
        <v>10255</v>
      </c>
      <c r="F33" s="165">
        <v>8814</v>
      </c>
      <c r="G33" s="165">
        <v>9304</v>
      </c>
      <c r="H33" s="166">
        <f t="shared" si="6"/>
        <v>5.5593374177445032E-2</v>
      </c>
      <c r="I33" s="167">
        <f t="shared" si="7"/>
        <v>0.17593528816986859</v>
      </c>
      <c r="J33" s="166">
        <f t="shared" si="8"/>
        <v>1.8241563472955274E-2</v>
      </c>
    </row>
    <row r="34" spans="2:10" x14ac:dyDescent="0.25">
      <c r="B34" s="164" t="s">
        <v>129</v>
      </c>
      <c r="C34" s="165">
        <v>3841</v>
      </c>
      <c r="D34" s="165">
        <v>27</v>
      </c>
      <c r="E34" s="165">
        <v>2682</v>
      </c>
      <c r="F34" s="165">
        <v>3144</v>
      </c>
      <c r="G34" s="165">
        <v>3168</v>
      </c>
      <c r="H34" s="166">
        <f t="shared" si="6"/>
        <v>7.6335877862594437E-3</v>
      </c>
      <c r="I34" s="167">
        <f t="shared" si="7"/>
        <v>-0.17521478781567301</v>
      </c>
      <c r="J34" s="166">
        <f t="shared" si="8"/>
        <v>6.2112288351593194E-3</v>
      </c>
    </row>
    <row r="35" spans="2:10" x14ac:dyDescent="0.25">
      <c r="B35" s="164" t="s">
        <v>132</v>
      </c>
      <c r="C35" s="165">
        <v>7100</v>
      </c>
      <c r="D35" s="165">
        <v>78</v>
      </c>
      <c r="E35" s="165">
        <v>2364</v>
      </c>
      <c r="F35" s="165">
        <v>4911</v>
      </c>
      <c r="G35" s="165">
        <v>5778</v>
      </c>
      <c r="H35" s="166">
        <f t="shared" si="6"/>
        <v>0.17654245571166771</v>
      </c>
      <c r="I35" s="167">
        <f t="shared" si="7"/>
        <v>-0.18619718309859157</v>
      </c>
      <c r="J35" s="166">
        <f t="shared" si="8"/>
        <v>1.1328434409580351E-2</v>
      </c>
    </row>
    <row r="36" spans="2:10" x14ac:dyDescent="0.25">
      <c r="B36" s="170" t="s">
        <v>146</v>
      </c>
      <c r="C36" s="171">
        <f>C28-SUM(C29:C35)</f>
        <v>37363</v>
      </c>
      <c r="D36" s="171">
        <f>D28-SUM(D29:D35)</f>
        <v>5759</v>
      </c>
      <c r="E36" s="171">
        <f>E28-SUM(E29:E35)</f>
        <v>31060</v>
      </c>
      <c r="F36" s="171">
        <f>F28-SUM(F29:F35)</f>
        <v>40090</v>
      </c>
      <c r="G36" s="171">
        <f>G28-SUM(G29:G35)</f>
        <v>43508</v>
      </c>
      <c r="H36" s="172">
        <f t="shared" si="6"/>
        <v>8.5258169119481142E-2</v>
      </c>
      <c r="I36" s="173">
        <f t="shared" si="7"/>
        <v>0.16446752134464582</v>
      </c>
      <c r="J36" s="172">
        <f t="shared" si="8"/>
        <v>8.5302444494984753E-2</v>
      </c>
    </row>
    <row r="37" spans="2:10" x14ac:dyDescent="0.25">
      <c r="B37" s="155" t="s">
        <v>48</v>
      </c>
      <c r="C37" s="176"/>
      <c r="D37" s="176"/>
      <c r="E37" s="176"/>
      <c r="F37" s="176"/>
      <c r="G37" s="176"/>
      <c r="H37" s="177"/>
      <c r="I37" s="177"/>
      <c r="J37" s="177"/>
    </row>
    <row r="38" spans="2:10" x14ac:dyDescent="0.25">
      <c r="B38" s="156" t="s">
        <v>69</v>
      </c>
      <c r="C38" s="178">
        <v>130095</v>
      </c>
      <c r="D38" s="178">
        <v>19121</v>
      </c>
      <c r="E38" s="178">
        <v>95019</v>
      </c>
      <c r="F38" s="178">
        <v>129320</v>
      </c>
      <c r="G38" s="178">
        <v>133580</v>
      </c>
      <c r="H38" s="179">
        <f t="shared" ref="H38:H50" si="9">IFERROR(G38/F38-1,"-")</f>
        <v>3.2941540364985977E-2</v>
      </c>
      <c r="I38" s="179">
        <f t="shared" ref="I38:I50" si="10">IFERROR(G38/C38-1,"-")</f>
        <v>2.6788116376494031E-2</v>
      </c>
      <c r="J38" s="179">
        <f t="shared" ref="J38:J50" si="11">G38/G$10</f>
        <v>0.26189897342190088</v>
      </c>
    </row>
    <row r="39" spans="2:10" x14ac:dyDescent="0.25">
      <c r="B39" s="159" t="s">
        <v>98</v>
      </c>
      <c r="C39" s="160">
        <v>9228</v>
      </c>
      <c r="D39" s="160">
        <v>2476</v>
      </c>
      <c r="E39" s="160">
        <v>8040</v>
      </c>
      <c r="F39" s="160">
        <v>8569</v>
      </c>
      <c r="G39" s="160">
        <v>8464</v>
      </c>
      <c r="H39" s="161">
        <f t="shared" si="9"/>
        <v>-1.225347181701486E-2</v>
      </c>
      <c r="I39" s="162">
        <f t="shared" si="10"/>
        <v>-8.2791504117902037E-2</v>
      </c>
      <c r="J39" s="161">
        <f t="shared" si="11"/>
        <v>1.6594646736360002E-2</v>
      </c>
    </row>
    <row r="40" spans="2:10" x14ac:dyDescent="0.25">
      <c r="B40" s="164" t="s">
        <v>104</v>
      </c>
      <c r="C40" s="165">
        <v>3242</v>
      </c>
      <c r="D40" s="165">
        <v>1357</v>
      </c>
      <c r="E40" s="165">
        <v>2767</v>
      </c>
      <c r="F40" s="165">
        <v>2051</v>
      </c>
      <c r="G40" s="165">
        <v>3093</v>
      </c>
      <c r="H40" s="166">
        <f t="shared" si="9"/>
        <v>0.5080448561677231</v>
      </c>
      <c r="I40" s="167">
        <f t="shared" si="10"/>
        <v>-4.5959284392350419E-2</v>
      </c>
      <c r="J40" s="166">
        <f t="shared" si="11"/>
        <v>6.0641826979633126E-3</v>
      </c>
    </row>
    <row r="41" spans="2:10" x14ac:dyDescent="0.25">
      <c r="B41" s="164" t="s">
        <v>101</v>
      </c>
      <c r="C41" s="165">
        <v>5986</v>
      </c>
      <c r="D41" s="165">
        <v>1119</v>
      </c>
      <c r="E41" s="165">
        <v>5273</v>
      </c>
      <c r="F41" s="165">
        <v>6518</v>
      </c>
      <c r="G41" s="165">
        <v>5371</v>
      </c>
      <c r="H41" s="166">
        <f t="shared" si="9"/>
        <v>-0.17597422522246087</v>
      </c>
      <c r="I41" s="167">
        <f t="shared" si="10"/>
        <v>-0.10273972602739723</v>
      </c>
      <c r="J41" s="166">
        <f t="shared" si="11"/>
        <v>1.0530464038396687E-2</v>
      </c>
    </row>
    <row r="42" spans="2:10" x14ac:dyDescent="0.25">
      <c r="B42" s="159" t="s">
        <v>108</v>
      </c>
      <c r="C42" s="160">
        <v>120867</v>
      </c>
      <c r="D42" s="160">
        <v>16645</v>
      </c>
      <c r="E42" s="160">
        <v>86979</v>
      </c>
      <c r="F42" s="160">
        <v>120751</v>
      </c>
      <c r="G42" s="160">
        <v>125116</v>
      </c>
      <c r="H42" s="161">
        <f t="shared" si="9"/>
        <v>3.6148768954294308E-2</v>
      </c>
      <c r="I42" s="162">
        <f t="shared" si="10"/>
        <v>3.5154343203686711E-2</v>
      </c>
      <c r="J42" s="161">
        <f t="shared" si="11"/>
        <v>0.24530432668554086</v>
      </c>
    </row>
    <row r="43" spans="2:10" x14ac:dyDescent="0.25">
      <c r="B43" s="164" t="s">
        <v>111</v>
      </c>
      <c r="C43" s="165">
        <v>56612</v>
      </c>
      <c r="D43" s="165">
        <v>8612</v>
      </c>
      <c r="E43" s="165">
        <v>30640</v>
      </c>
      <c r="F43" s="165">
        <v>56865</v>
      </c>
      <c r="G43" s="165">
        <v>58084</v>
      </c>
      <c r="H43" s="166">
        <f t="shared" si="9"/>
        <v>2.1436736129429423E-2</v>
      </c>
      <c r="I43" s="167">
        <f t="shared" si="10"/>
        <v>2.6001554440754582E-2</v>
      </c>
      <c r="J43" s="166">
        <f t="shared" si="11"/>
        <v>0.11388037110523798</v>
      </c>
    </row>
    <row r="44" spans="2:10" x14ac:dyDescent="0.25">
      <c r="B44" s="164" t="s">
        <v>114</v>
      </c>
      <c r="C44" s="165">
        <v>5327</v>
      </c>
      <c r="D44" s="165">
        <v>1008</v>
      </c>
      <c r="E44" s="165">
        <v>4886</v>
      </c>
      <c r="F44" s="165">
        <v>5775</v>
      </c>
      <c r="G44" s="165">
        <v>6051</v>
      </c>
      <c r="H44" s="166">
        <f t="shared" si="9"/>
        <v>4.7792207792207719E-2</v>
      </c>
      <c r="I44" s="167">
        <f t="shared" si="10"/>
        <v>0.13591139478130287</v>
      </c>
      <c r="J44" s="166">
        <f t="shared" si="11"/>
        <v>1.1863682348973814E-2</v>
      </c>
    </row>
    <row r="45" spans="2:10" x14ac:dyDescent="0.25">
      <c r="B45" s="164" t="s">
        <v>117</v>
      </c>
      <c r="C45" s="165">
        <v>2072</v>
      </c>
      <c r="D45" s="165">
        <v>755</v>
      </c>
      <c r="E45" s="165">
        <v>2691</v>
      </c>
      <c r="F45" s="165">
        <v>3147</v>
      </c>
      <c r="G45" s="165">
        <v>2579</v>
      </c>
      <c r="H45" s="166">
        <f t="shared" si="9"/>
        <v>-0.18048935494121388</v>
      </c>
      <c r="I45" s="167">
        <f t="shared" si="10"/>
        <v>0.24469111969111967</v>
      </c>
      <c r="J45" s="166">
        <f t="shared" si="11"/>
        <v>5.0564265043800145E-3</v>
      </c>
    </row>
    <row r="46" spans="2:10" x14ac:dyDescent="0.25">
      <c r="B46" s="164" t="s">
        <v>124</v>
      </c>
      <c r="C46" s="165">
        <v>4677</v>
      </c>
      <c r="D46" s="165">
        <v>691</v>
      </c>
      <c r="E46" s="165">
        <v>5438</v>
      </c>
      <c r="F46" s="165">
        <v>4711</v>
      </c>
      <c r="G46" s="165">
        <v>5766</v>
      </c>
      <c r="H46" s="166">
        <f t="shared" si="9"/>
        <v>0.22394396094247515</v>
      </c>
      <c r="I46" s="167">
        <f t="shared" si="10"/>
        <v>0.23284156510583709</v>
      </c>
      <c r="J46" s="166">
        <f t="shared" si="11"/>
        <v>1.1304907027628989E-2</v>
      </c>
    </row>
    <row r="47" spans="2:10" x14ac:dyDescent="0.25">
      <c r="B47" s="164" t="s">
        <v>120</v>
      </c>
      <c r="C47" s="165">
        <v>5244</v>
      </c>
      <c r="D47" s="165">
        <v>636</v>
      </c>
      <c r="E47" s="165">
        <v>4793</v>
      </c>
      <c r="F47" s="165">
        <v>5091</v>
      </c>
      <c r="G47" s="165">
        <v>5487</v>
      </c>
      <c r="H47" s="166">
        <f t="shared" si="9"/>
        <v>7.7784325279905753E-2</v>
      </c>
      <c r="I47" s="167">
        <f t="shared" si="10"/>
        <v>4.6338672768878819E-2</v>
      </c>
      <c r="J47" s="166">
        <f t="shared" si="11"/>
        <v>1.0757895397259845E-2</v>
      </c>
    </row>
    <row r="48" spans="2:10" x14ac:dyDescent="0.25">
      <c r="B48" s="164" t="s">
        <v>129</v>
      </c>
      <c r="C48" s="165">
        <v>4142</v>
      </c>
      <c r="D48" s="165">
        <v>47</v>
      </c>
      <c r="E48" s="165">
        <v>3427</v>
      </c>
      <c r="F48" s="165">
        <v>3447</v>
      </c>
      <c r="G48" s="165">
        <v>3646</v>
      </c>
      <c r="H48" s="166">
        <f t="shared" si="9"/>
        <v>5.7731360603423321E-2</v>
      </c>
      <c r="I48" s="167">
        <f t="shared" si="10"/>
        <v>-0.11974891356832451</v>
      </c>
      <c r="J48" s="166">
        <f t="shared" si="11"/>
        <v>7.1484028828885347E-3</v>
      </c>
    </row>
    <row r="49" spans="2:10" x14ac:dyDescent="0.25">
      <c r="B49" s="164" t="s">
        <v>132</v>
      </c>
      <c r="C49" s="165">
        <v>8370</v>
      </c>
      <c r="D49" s="165">
        <v>542</v>
      </c>
      <c r="E49" s="165">
        <v>4433</v>
      </c>
      <c r="F49" s="165">
        <v>5080</v>
      </c>
      <c r="G49" s="165">
        <v>5831</v>
      </c>
      <c r="H49" s="166">
        <f t="shared" si="9"/>
        <v>0.14783464566929139</v>
      </c>
      <c r="I49" s="167">
        <f t="shared" si="10"/>
        <v>-0.30334528076463563</v>
      </c>
      <c r="J49" s="166">
        <f t="shared" si="11"/>
        <v>1.1432347013198861E-2</v>
      </c>
    </row>
    <row r="50" spans="2:10" x14ac:dyDescent="0.25">
      <c r="B50" s="170" t="s">
        <v>146</v>
      </c>
      <c r="C50" s="171">
        <f>C42-SUM(C43:C49)</f>
        <v>34423</v>
      </c>
      <c r="D50" s="171">
        <f>D42-SUM(D43:D49)</f>
        <v>4354</v>
      </c>
      <c r="E50" s="171">
        <f>E42-SUM(E43:E49)</f>
        <v>30671</v>
      </c>
      <c r="F50" s="171">
        <f>F42-SUM(F43:F49)</f>
        <v>36635</v>
      </c>
      <c r="G50" s="171">
        <f>G42-SUM(G43:G49)</f>
        <v>37672</v>
      </c>
      <c r="H50" s="172">
        <f t="shared" si="9"/>
        <v>2.8306264501160028E-2</v>
      </c>
      <c r="I50" s="173">
        <f t="shared" si="10"/>
        <v>9.4384568457136275E-2</v>
      </c>
      <c r="J50" s="172">
        <f t="shared" si="11"/>
        <v>7.3860294405972818E-2</v>
      </c>
    </row>
    <row r="51" spans="2:10" x14ac:dyDescent="0.25">
      <c r="B51" s="155" t="s">
        <v>49</v>
      </c>
      <c r="C51" s="176"/>
      <c r="D51" s="176"/>
      <c r="E51" s="176"/>
      <c r="F51" s="176"/>
      <c r="G51" s="176"/>
      <c r="H51" s="177"/>
      <c r="I51" s="177"/>
      <c r="J51" s="177"/>
    </row>
    <row r="52" spans="2:10" x14ac:dyDescent="0.25">
      <c r="B52" s="156" t="s">
        <v>69</v>
      </c>
      <c r="C52" s="178">
        <v>4174</v>
      </c>
      <c r="D52" s="178">
        <v>563</v>
      </c>
      <c r="E52" s="178">
        <v>2907</v>
      </c>
      <c r="F52" s="178">
        <v>5119</v>
      </c>
      <c r="G52" s="178">
        <v>5933</v>
      </c>
      <c r="H52" s="179">
        <f t="shared" ref="H52:H64" si="12">IFERROR(G52/F52-1,"-")</f>
        <v>0.15901543270169949</v>
      </c>
      <c r="I52" s="179">
        <f t="shared" ref="I52:I64" si="13">IFERROR(G52/C52-1,"-")</f>
        <v>0.42141830378533784</v>
      </c>
      <c r="J52" s="179">
        <f t="shared" ref="J52:J64" si="14">G52/G$10</f>
        <v>1.1632329759785431E-2</v>
      </c>
    </row>
    <row r="53" spans="2:10" x14ac:dyDescent="0.25">
      <c r="B53" s="159" t="s">
        <v>98</v>
      </c>
      <c r="C53" s="160">
        <v>512</v>
      </c>
      <c r="D53" s="160">
        <v>3</v>
      </c>
      <c r="E53" s="160">
        <v>224</v>
      </c>
      <c r="F53" s="160">
        <v>1277</v>
      </c>
      <c r="G53" s="160">
        <v>2069</v>
      </c>
      <c r="H53" s="161">
        <f t="shared" si="12"/>
        <v>0.62020360219263893</v>
      </c>
      <c r="I53" s="162">
        <f t="shared" si="13"/>
        <v>3.041015625</v>
      </c>
      <c r="J53" s="161">
        <f t="shared" si="14"/>
        <v>4.0565127714471691E-3</v>
      </c>
    </row>
    <row r="54" spans="2:10" x14ac:dyDescent="0.25">
      <c r="B54" s="164" t="s">
        <v>104</v>
      </c>
      <c r="C54" s="165">
        <v>298</v>
      </c>
      <c r="D54" s="165">
        <v>0</v>
      </c>
      <c r="E54" s="165">
        <v>67</v>
      </c>
      <c r="F54" s="165">
        <v>779</v>
      </c>
      <c r="G54" s="165">
        <v>1543</v>
      </c>
      <c r="H54" s="166">
        <f t="shared" si="12"/>
        <v>0.9807445442875482</v>
      </c>
      <c r="I54" s="167">
        <f t="shared" si="13"/>
        <v>4.1778523489932882</v>
      </c>
      <c r="J54" s="166">
        <f t="shared" si="14"/>
        <v>3.0252291959125097E-3</v>
      </c>
    </row>
    <row r="55" spans="2:10" x14ac:dyDescent="0.25">
      <c r="B55" s="164" t="s">
        <v>101</v>
      </c>
      <c r="C55" s="165">
        <v>214</v>
      </c>
      <c r="D55" s="165">
        <v>3</v>
      </c>
      <c r="E55" s="165">
        <v>157</v>
      </c>
      <c r="F55" s="165">
        <v>498</v>
      </c>
      <c r="G55" s="165">
        <v>526</v>
      </c>
      <c r="H55" s="166">
        <f t="shared" si="12"/>
        <v>5.6224899598393607E-2</v>
      </c>
      <c r="I55" s="167">
        <f t="shared" si="13"/>
        <v>1.457943925233645</v>
      </c>
      <c r="J55" s="166">
        <f t="shared" si="14"/>
        <v>1.0312835755346597E-3</v>
      </c>
    </row>
    <row r="56" spans="2:10" x14ac:dyDescent="0.25">
      <c r="B56" s="159" t="s">
        <v>108</v>
      </c>
      <c r="C56" s="160">
        <v>3662</v>
      </c>
      <c r="D56" s="160">
        <v>560</v>
      </c>
      <c r="E56" s="160">
        <v>2683</v>
      </c>
      <c r="F56" s="160">
        <v>3842</v>
      </c>
      <c r="G56" s="160">
        <v>3864</v>
      </c>
      <c r="H56" s="161">
        <f t="shared" si="12"/>
        <v>5.7261842790212736E-3</v>
      </c>
      <c r="I56" s="162">
        <f t="shared" si="13"/>
        <v>5.5161114145275914E-2</v>
      </c>
      <c r="J56" s="161">
        <f t="shared" si="14"/>
        <v>7.575816988338261E-3</v>
      </c>
    </row>
    <row r="57" spans="2:10" x14ac:dyDescent="0.25">
      <c r="B57" s="164" t="s">
        <v>111</v>
      </c>
      <c r="C57" s="165">
        <v>927</v>
      </c>
      <c r="D57" s="165">
        <v>58</v>
      </c>
      <c r="E57" s="165">
        <v>607</v>
      </c>
      <c r="F57" s="165">
        <v>1055</v>
      </c>
      <c r="G57" s="165">
        <v>993</v>
      </c>
      <c r="H57" s="166">
        <f t="shared" si="12"/>
        <v>-5.8767772511848393E-2</v>
      </c>
      <c r="I57" s="167">
        <f t="shared" si="13"/>
        <v>7.1197411003236288E-2</v>
      </c>
      <c r="J57" s="166">
        <f t="shared" si="14"/>
        <v>1.9468908564751275E-3</v>
      </c>
    </row>
    <row r="58" spans="2:10" x14ac:dyDescent="0.25">
      <c r="B58" s="164" t="s">
        <v>114</v>
      </c>
      <c r="C58" s="165">
        <v>1370</v>
      </c>
      <c r="D58" s="165">
        <v>330</v>
      </c>
      <c r="E58" s="165">
        <v>1096</v>
      </c>
      <c r="F58" s="165">
        <v>910</v>
      </c>
      <c r="G58" s="165">
        <v>1013</v>
      </c>
      <c r="H58" s="166">
        <f t="shared" si="12"/>
        <v>0.11318681318681323</v>
      </c>
      <c r="I58" s="167">
        <f t="shared" si="13"/>
        <v>-0.26058394160583942</v>
      </c>
      <c r="J58" s="166">
        <f t="shared" si="14"/>
        <v>1.9861031597273962E-3</v>
      </c>
    </row>
    <row r="59" spans="2:10" x14ac:dyDescent="0.25">
      <c r="B59" s="164" t="s">
        <v>117</v>
      </c>
      <c r="C59" s="165">
        <v>141</v>
      </c>
      <c r="D59" s="165">
        <v>13</v>
      </c>
      <c r="E59" s="165">
        <v>110</v>
      </c>
      <c r="F59" s="165">
        <v>374</v>
      </c>
      <c r="G59" s="165">
        <v>313</v>
      </c>
      <c r="H59" s="166">
        <f t="shared" si="12"/>
        <v>-0.16310160427807485</v>
      </c>
      <c r="I59" s="167">
        <f t="shared" si="13"/>
        <v>1.2198581560283688</v>
      </c>
      <c r="J59" s="166">
        <f t="shared" si="14"/>
        <v>6.1367254589800096E-4</v>
      </c>
    </row>
    <row r="60" spans="2:10" x14ac:dyDescent="0.25">
      <c r="B60" s="164" t="s">
        <v>124</v>
      </c>
      <c r="C60" s="165">
        <v>51</v>
      </c>
      <c r="D60" s="165">
        <v>23</v>
      </c>
      <c r="E60" s="165">
        <v>73</v>
      </c>
      <c r="F60" s="165">
        <v>69</v>
      </c>
      <c r="G60" s="165">
        <v>95</v>
      </c>
      <c r="H60" s="166">
        <f t="shared" si="12"/>
        <v>0.37681159420289845</v>
      </c>
      <c r="I60" s="167">
        <f t="shared" si="13"/>
        <v>0.86274509803921573</v>
      </c>
      <c r="J60" s="166">
        <f t="shared" si="14"/>
        <v>1.8625844044827504E-4</v>
      </c>
    </row>
    <row r="61" spans="2:10" x14ac:dyDescent="0.25">
      <c r="B61" s="164" t="s">
        <v>120</v>
      </c>
      <c r="C61" s="165">
        <v>35</v>
      </c>
      <c r="D61" s="165">
        <v>13</v>
      </c>
      <c r="E61" s="165">
        <v>62</v>
      </c>
      <c r="F61" s="165">
        <v>75</v>
      </c>
      <c r="G61" s="165">
        <v>92</v>
      </c>
      <c r="H61" s="166">
        <f t="shared" si="12"/>
        <v>0.22666666666666657</v>
      </c>
      <c r="I61" s="167">
        <f t="shared" si="13"/>
        <v>1.6285714285714286</v>
      </c>
      <c r="J61" s="166">
        <f t="shared" si="14"/>
        <v>1.8037659496043478E-4</v>
      </c>
    </row>
    <row r="62" spans="2:10" x14ac:dyDescent="0.25">
      <c r="B62" s="164" t="s">
        <v>129</v>
      </c>
      <c r="C62" s="165">
        <v>43</v>
      </c>
      <c r="D62" s="165">
        <v>0</v>
      </c>
      <c r="E62" s="165">
        <v>23</v>
      </c>
      <c r="F62" s="165">
        <v>47</v>
      </c>
      <c r="G62" s="165">
        <v>46</v>
      </c>
      <c r="H62" s="166">
        <f t="shared" si="12"/>
        <v>-2.1276595744680882E-2</v>
      </c>
      <c r="I62" s="167">
        <f t="shared" si="13"/>
        <v>6.9767441860465018E-2</v>
      </c>
      <c r="J62" s="166">
        <f t="shared" si="14"/>
        <v>9.0188297480217391E-5</v>
      </c>
    </row>
    <row r="63" spans="2:10" x14ac:dyDescent="0.25">
      <c r="B63" s="164" t="s">
        <v>132</v>
      </c>
      <c r="C63" s="165">
        <v>179</v>
      </c>
      <c r="D63" s="165">
        <v>6</v>
      </c>
      <c r="E63" s="165">
        <v>28</v>
      </c>
      <c r="F63" s="165">
        <v>43</v>
      </c>
      <c r="G63" s="165">
        <v>28</v>
      </c>
      <c r="H63" s="166">
        <f t="shared" si="12"/>
        <v>-0.34883720930232553</v>
      </c>
      <c r="I63" s="167">
        <f t="shared" si="13"/>
        <v>-0.84357541899441335</v>
      </c>
      <c r="J63" s="166">
        <f t="shared" si="14"/>
        <v>5.4897224553175804E-5</v>
      </c>
    </row>
    <row r="64" spans="2:10" x14ac:dyDescent="0.25">
      <c r="B64" s="170" t="s">
        <v>146</v>
      </c>
      <c r="C64" s="171">
        <f>C56-SUM(C57:C63)</f>
        <v>916</v>
      </c>
      <c r="D64" s="171">
        <f>D56-SUM(D57:D63)</f>
        <v>117</v>
      </c>
      <c r="E64" s="171">
        <f>E56-SUM(E57:E63)</f>
        <v>684</v>
      </c>
      <c r="F64" s="171">
        <f>F56-SUM(F57:F63)</f>
        <v>1269</v>
      </c>
      <c r="G64" s="171">
        <f>G56-SUM(G57:G63)</f>
        <v>1284</v>
      </c>
      <c r="H64" s="172">
        <f t="shared" si="12"/>
        <v>1.1820330969267046E-2</v>
      </c>
      <c r="I64" s="173">
        <f t="shared" si="13"/>
        <v>0.40174672489082974</v>
      </c>
      <c r="J64" s="172">
        <f t="shared" si="14"/>
        <v>2.5174298687956334E-3</v>
      </c>
    </row>
    <row r="65" spans="2:10" x14ac:dyDescent="0.25">
      <c r="B65" s="155" t="s">
        <v>50</v>
      </c>
      <c r="C65" s="176"/>
      <c r="D65" s="176"/>
      <c r="E65" s="176"/>
      <c r="F65" s="176"/>
      <c r="G65" s="176"/>
      <c r="H65" s="177"/>
      <c r="I65" s="177"/>
      <c r="J65" s="177"/>
    </row>
    <row r="66" spans="2:10" x14ac:dyDescent="0.25">
      <c r="B66" s="156" t="s">
        <v>69</v>
      </c>
      <c r="C66" s="178">
        <v>12078</v>
      </c>
      <c r="D66" s="178">
        <v>8876</v>
      </c>
      <c r="E66" s="178">
        <v>10801</v>
      </c>
      <c r="F66" s="178">
        <v>15987</v>
      </c>
      <c r="G66" s="178">
        <v>14525</v>
      </c>
      <c r="H66" s="179">
        <f t="shared" ref="H66:H78" si="15">IFERROR(G66/F66-1,"-")</f>
        <v>-9.1449302558328616E-2</v>
      </c>
      <c r="I66" s="179">
        <f t="shared" ref="I66:I78" si="16">IFERROR(G66/C66-1,"-")</f>
        <v>0.20259976817353875</v>
      </c>
      <c r="J66" s="179">
        <f t="shared" ref="J66:J78" si="17">G66/G$10</f>
        <v>2.8477935236959948E-2</v>
      </c>
    </row>
    <row r="67" spans="2:10" x14ac:dyDescent="0.25">
      <c r="B67" s="159" t="s">
        <v>98</v>
      </c>
      <c r="C67" s="160">
        <v>2542</v>
      </c>
      <c r="D67" s="160">
        <v>889</v>
      </c>
      <c r="E67" s="160">
        <v>901</v>
      </c>
      <c r="F67" s="160">
        <v>913</v>
      </c>
      <c r="G67" s="160">
        <v>3913</v>
      </c>
      <c r="H67" s="161">
        <f t="shared" si="15"/>
        <v>3.285870755750274</v>
      </c>
      <c r="I67" s="162">
        <f t="shared" si="16"/>
        <v>0.53933910306845001</v>
      </c>
      <c r="J67" s="161">
        <f t="shared" si="17"/>
        <v>7.6718871313063187E-3</v>
      </c>
    </row>
    <row r="68" spans="2:10" x14ac:dyDescent="0.25">
      <c r="B68" s="164" t="s">
        <v>104</v>
      </c>
      <c r="C68" s="165">
        <v>941</v>
      </c>
      <c r="D68" s="165">
        <v>349</v>
      </c>
      <c r="E68" s="165">
        <v>186</v>
      </c>
      <c r="F68" s="165">
        <v>154</v>
      </c>
      <c r="G68" s="165">
        <v>1878</v>
      </c>
      <c r="H68" s="166">
        <f t="shared" si="15"/>
        <v>11.194805194805195</v>
      </c>
      <c r="I68" s="167">
        <f t="shared" si="16"/>
        <v>0.99574920297555791</v>
      </c>
      <c r="J68" s="166">
        <f t="shared" si="17"/>
        <v>3.6820352753880055E-3</v>
      </c>
    </row>
    <row r="69" spans="2:10" x14ac:dyDescent="0.25">
      <c r="B69" s="164" t="s">
        <v>101</v>
      </c>
      <c r="C69" s="165">
        <v>1601</v>
      </c>
      <c r="D69" s="165">
        <v>540</v>
      </c>
      <c r="E69" s="165">
        <v>715</v>
      </c>
      <c r="F69" s="165">
        <v>759</v>
      </c>
      <c r="G69" s="165">
        <v>2035</v>
      </c>
      <c r="H69" s="166">
        <f t="shared" si="15"/>
        <v>1.681159420289855</v>
      </c>
      <c r="I69" s="167">
        <f t="shared" si="16"/>
        <v>0.27108057464084956</v>
      </c>
      <c r="J69" s="166">
        <f t="shared" si="17"/>
        <v>3.9898518559183128E-3</v>
      </c>
    </row>
    <row r="70" spans="2:10" x14ac:dyDescent="0.25">
      <c r="B70" s="159" t="s">
        <v>108</v>
      </c>
      <c r="C70" s="160">
        <v>9536</v>
      </c>
      <c r="D70" s="160">
        <v>7987</v>
      </c>
      <c r="E70" s="160">
        <v>9900</v>
      </c>
      <c r="F70" s="160">
        <v>15074</v>
      </c>
      <c r="G70" s="160">
        <v>10612</v>
      </c>
      <c r="H70" s="161">
        <f t="shared" si="15"/>
        <v>-0.29600636858166374</v>
      </c>
      <c r="I70" s="162">
        <f t="shared" si="16"/>
        <v>0.11283557046979875</v>
      </c>
      <c r="J70" s="161">
        <f t="shared" si="17"/>
        <v>2.0806048105653629E-2</v>
      </c>
    </row>
    <row r="71" spans="2:10" x14ac:dyDescent="0.25">
      <c r="B71" s="164" t="s">
        <v>111</v>
      </c>
      <c r="C71" s="165">
        <v>4228</v>
      </c>
      <c r="D71" s="165">
        <v>5090</v>
      </c>
      <c r="E71" s="165">
        <v>2011</v>
      </c>
      <c r="F71" s="165">
        <v>5041</v>
      </c>
      <c r="G71" s="165">
        <v>4805</v>
      </c>
      <c r="H71" s="166">
        <f t="shared" si="15"/>
        <v>-4.6816107915096161E-2</v>
      </c>
      <c r="I71" s="167">
        <f t="shared" si="16"/>
        <v>0.13647114474929034</v>
      </c>
      <c r="J71" s="166">
        <f t="shared" si="17"/>
        <v>9.4207558563574913E-3</v>
      </c>
    </row>
    <row r="72" spans="2:10" x14ac:dyDescent="0.25">
      <c r="B72" s="164" t="s">
        <v>114</v>
      </c>
      <c r="C72" s="165">
        <v>1006</v>
      </c>
      <c r="D72" s="165">
        <v>454</v>
      </c>
      <c r="E72" s="165">
        <v>466</v>
      </c>
      <c r="F72" s="165">
        <v>667</v>
      </c>
      <c r="G72" s="165">
        <v>1561</v>
      </c>
      <c r="H72" s="166">
        <f t="shared" si="15"/>
        <v>1.3403298350824588</v>
      </c>
      <c r="I72" s="167">
        <f t="shared" si="16"/>
        <v>0.55168986083499005</v>
      </c>
      <c r="J72" s="166">
        <f t="shared" si="17"/>
        <v>3.060520268839551E-3</v>
      </c>
    </row>
    <row r="73" spans="2:10" x14ac:dyDescent="0.25">
      <c r="B73" s="164" t="s">
        <v>117</v>
      </c>
      <c r="C73" s="165">
        <v>857</v>
      </c>
      <c r="D73" s="165">
        <v>546</v>
      </c>
      <c r="E73" s="165">
        <v>1207</v>
      </c>
      <c r="F73" s="165">
        <v>2185</v>
      </c>
      <c r="G73" s="165">
        <v>582</v>
      </c>
      <c r="H73" s="166">
        <f t="shared" si="15"/>
        <v>-0.7336384439359267</v>
      </c>
      <c r="I73" s="167">
        <f t="shared" si="16"/>
        <v>-0.32088681446907819</v>
      </c>
      <c r="J73" s="166">
        <f t="shared" si="17"/>
        <v>1.1410780246410115E-3</v>
      </c>
    </row>
    <row r="74" spans="2:10" x14ac:dyDescent="0.25">
      <c r="B74" s="164" t="s">
        <v>124</v>
      </c>
      <c r="C74" s="165">
        <v>212</v>
      </c>
      <c r="D74" s="165">
        <v>299</v>
      </c>
      <c r="E74" s="165">
        <v>1120</v>
      </c>
      <c r="F74" s="165">
        <v>379</v>
      </c>
      <c r="G74" s="165">
        <v>391</v>
      </c>
      <c r="H74" s="166">
        <f t="shared" si="15"/>
        <v>3.1662269129287601E-2</v>
      </c>
      <c r="I74" s="167">
        <f t="shared" si="16"/>
        <v>0.84433962264150941</v>
      </c>
      <c r="J74" s="166">
        <f t="shared" si="17"/>
        <v>7.6660052858184787E-4</v>
      </c>
    </row>
    <row r="75" spans="2:10" x14ac:dyDescent="0.25">
      <c r="B75" s="164" t="s">
        <v>120</v>
      </c>
      <c r="C75" s="165">
        <v>400</v>
      </c>
      <c r="D75" s="165">
        <v>291</v>
      </c>
      <c r="E75" s="165">
        <v>350</v>
      </c>
      <c r="F75" s="165">
        <v>267</v>
      </c>
      <c r="G75" s="165">
        <v>122</v>
      </c>
      <c r="H75" s="166">
        <f t="shared" si="15"/>
        <v>-0.54307116104868913</v>
      </c>
      <c r="I75" s="167">
        <f t="shared" si="16"/>
        <v>-0.69500000000000006</v>
      </c>
      <c r="J75" s="166">
        <f t="shared" si="17"/>
        <v>2.3919504983883745E-4</v>
      </c>
    </row>
    <row r="76" spans="2:10" x14ac:dyDescent="0.25">
      <c r="B76" s="164" t="s">
        <v>129</v>
      </c>
      <c r="C76" s="165">
        <v>350</v>
      </c>
      <c r="D76" s="165">
        <v>14</v>
      </c>
      <c r="E76" s="165">
        <v>714</v>
      </c>
      <c r="F76" s="165">
        <v>896</v>
      </c>
      <c r="G76" s="165">
        <v>180</v>
      </c>
      <c r="H76" s="166">
        <f t="shared" si="15"/>
        <v>-0.79910714285714279</v>
      </c>
      <c r="I76" s="167">
        <f t="shared" si="16"/>
        <v>-0.48571428571428577</v>
      </c>
      <c r="J76" s="166">
        <f t="shared" si="17"/>
        <v>3.5291072927041587E-4</v>
      </c>
    </row>
    <row r="77" spans="2:10" x14ac:dyDescent="0.25">
      <c r="B77" s="164" t="s">
        <v>132</v>
      </c>
      <c r="C77" s="165">
        <v>383</v>
      </c>
      <c r="D77" s="165">
        <v>29</v>
      </c>
      <c r="E77" s="165">
        <v>175</v>
      </c>
      <c r="F77" s="165">
        <v>367</v>
      </c>
      <c r="G77" s="165">
        <v>50</v>
      </c>
      <c r="H77" s="166">
        <f t="shared" si="15"/>
        <v>-0.86376021798365121</v>
      </c>
      <c r="I77" s="167">
        <f t="shared" si="16"/>
        <v>-0.86945169712793735</v>
      </c>
      <c r="J77" s="166">
        <f t="shared" si="17"/>
        <v>9.8030758130671083E-5</v>
      </c>
    </row>
    <row r="78" spans="2:10" x14ac:dyDescent="0.25">
      <c r="B78" s="170" t="s">
        <v>146</v>
      </c>
      <c r="C78" s="171">
        <f>C70-SUM(C71:C77)</f>
        <v>2100</v>
      </c>
      <c r="D78" s="171">
        <f>D70-SUM(D71:D77)</f>
        <v>1264</v>
      </c>
      <c r="E78" s="171">
        <f>E70-SUM(E71:E77)</f>
        <v>3857</v>
      </c>
      <c r="F78" s="171">
        <f>F70-SUM(F71:F77)</f>
        <v>5272</v>
      </c>
      <c r="G78" s="171">
        <f>G70-SUM(G71:G77)</f>
        <v>2921</v>
      </c>
      <c r="H78" s="172">
        <f t="shared" si="15"/>
        <v>-0.44594081942336872</v>
      </c>
      <c r="I78" s="173">
        <f t="shared" si="16"/>
        <v>0.39095238095238094</v>
      </c>
      <c r="J78" s="172">
        <f t="shared" si="17"/>
        <v>5.7269568899938044E-3</v>
      </c>
    </row>
    <row r="79" spans="2:10" x14ac:dyDescent="0.25">
      <c r="B79" s="155" t="s">
        <v>51</v>
      </c>
      <c r="C79" s="176"/>
      <c r="D79" s="176"/>
      <c r="E79" s="176"/>
      <c r="F79" s="176"/>
      <c r="G79" s="176"/>
      <c r="H79" s="177"/>
      <c r="I79" s="177"/>
      <c r="J79" s="177"/>
    </row>
    <row r="80" spans="2:10" x14ac:dyDescent="0.25">
      <c r="B80" s="156" t="s">
        <v>69</v>
      </c>
      <c r="C80" s="178">
        <v>74343</v>
      </c>
      <c r="D80" s="178">
        <v>9664</v>
      </c>
      <c r="E80" s="178">
        <v>51089</v>
      </c>
      <c r="F80" s="178">
        <v>71326</v>
      </c>
      <c r="G80" s="178">
        <v>74452</v>
      </c>
      <c r="H80" s="179">
        <f t="shared" ref="H80:H92" si="18">IFERROR(G80/F80-1,"-")</f>
        <v>4.382693547934835E-2</v>
      </c>
      <c r="I80" s="179">
        <f t="shared" ref="I80:I92" si="19">IFERROR(G80/C80-1,"-")</f>
        <v>1.4661770442407907E-3</v>
      </c>
      <c r="J80" s="179">
        <f t="shared" ref="J80:J92" si="20">G80/G$10</f>
        <v>0.14597172008689446</v>
      </c>
    </row>
    <row r="81" spans="2:10" x14ac:dyDescent="0.25">
      <c r="B81" s="159" t="s">
        <v>98</v>
      </c>
      <c r="C81" s="160">
        <v>26033</v>
      </c>
      <c r="D81" s="160">
        <v>5166</v>
      </c>
      <c r="E81" s="160">
        <v>17161</v>
      </c>
      <c r="F81" s="160">
        <v>24742</v>
      </c>
      <c r="G81" s="160">
        <v>20881</v>
      </c>
      <c r="H81" s="161">
        <f t="shared" si="18"/>
        <v>-0.15605044054643924</v>
      </c>
      <c r="I81" s="162">
        <f t="shared" si="19"/>
        <v>-0.19790266200591555</v>
      </c>
      <c r="J81" s="161">
        <f t="shared" si="20"/>
        <v>4.0939605210530854E-2</v>
      </c>
    </row>
    <row r="82" spans="2:10" x14ac:dyDescent="0.25">
      <c r="B82" s="164" t="s">
        <v>104</v>
      </c>
      <c r="C82" s="165">
        <v>4393</v>
      </c>
      <c r="D82" s="165">
        <v>3076</v>
      </c>
      <c r="E82" s="165">
        <v>6495</v>
      </c>
      <c r="F82" s="165">
        <v>5994</v>
      </c>
      <c r="G82" s="165">
        <v>5109</v>
      </c>
      <c r="H82" s="166">
        <f t="shared" si="18"/>
        <v>-0.1476476476476476</v>
      </c>
      <c r="I82" s="167">
        <f t="shared" si="19"/>
        <v>0.16298656954245394</v>
      </c>
      <c r="J82" s="166">
        <f t="shared" si="20"/>
        <v>1.0016782865791971E-2</v>
      </c>
    </row>
    <row r="83" spans="2:10" x14ac:dyDescent="0.25">
      <c r="B83" s="164" t="s">
        <v>101</v>
      </c>
      <c r="C83" s="165">
        <v>21640</v>
      </c>
      <c r="D83" s="165">
        <v>2090</v>
      </c>
      <c r="E83" s="165">
        <v>10666</v>
      </c>
      <c r="F83" s="165">
        <v>18748</v>
      </c>
      <c r="G83" s="165">
        <v>15772</v>
      </c>
      <c r="H83" s="166">
        <f t="shared" si="18"/>
        <v>-0.15873693193940686</v>
      </c>
      <c r="I83" s="167">
        <f t="shared" si="19"/>
        <v>-0.27116451016635856</v>
      </c>
      <c r="J83" s="166">
        <f t="shared" si="20"/>
        <v>3.0922822344738886E-2</v>
      </c>
    </row>
    <row r="84" spans="2:10" x14ac:dyDescent="0.25">
      <c r="B84" s="159" t="s">
        <v>108</v>
      </c>
      <c r="C84" s="160">
        <v>48310</v>
      </c>
      <c r="D84" s="160">
        <v>4498</v>
      </c>
      <c r="E84" s="160">
        <v>33928</v>
      </c>
      <c r="F84" s="160">
        <v>46584</v>
      </c>
      <c r="G84" s="160">
        <v>53571</v>
      </c>
      <c r="H84" s="161">
        <f t="shared" si="18"/>
        <v>0.14998712004121595</v>
      </c>
      <c r="I84" s="162">
        <f t="shared" si="19"/>
        <v>0.10890084868557226</v>
      </c>
      <c r="J84" s="161">
        <f t="shared" si="20"/>
        <v>0.1050321148763636</v>
      </c>
    </row>
    <row r="85" spans="2:10" x14ac:dyDescent="0.25">
      <c r="B85" s="164" t="s">
        <v>111</v>
      </c>
      <c r="C85" s="165">
        <v>8152</v>
      </c>
      <c r="D85" s="165">
        <v>759</v>
      </c>
      <c r="E85" s="165">
        <v>3274</v>
      </c>
      <c r="F85" s="165">
        <v>7693</v>
      </c>
      <c r="G85" s="165">
        <v>10029</v>
      </c>
      <c r="H85" s="166">
        <f t="shared" si="18"/>
        <v>0.30365267125958662</v>
      </c>
      <c r="I85" s="167">
        <f t="shared" si="19"/>
        <v>0.23025024533856731</v>
      </c>
      <c r="J85" s="166">
        <f t="shared" si="20"/>
        <v>1.9663009465850007E-2</v>
      </c>
    </row>
    <row r="86" spans="2:10" x14ac:dyDescent="0.25">
      <c r="B86" s="164" t="s">
        <v>114</v>
      </c>
      <c r="C86" s="165">
        <v>17728</v>
      </c>
      <c r="D86" s="165">
        <v>1403</v>
      </c>
      <c r="E86" s="165">
        <v>13019</v>
      </c>
      <c r="F86" s="165">
        <v>16107</v>
      </c>
      <c r="G86" s="165">
        <v>16817</v>
      </c>
      <c r="H86" s="166">
        <f t="shared" si="18"/>
        <v>4.408021357173908E-2</v>
      </c>
      <c r="I86" s="167">
        <f t="shared" si="19"/>
        <v>-5.1387635379061325E-2</v>
      </c>
      <c r="J86" s="166">
        <f t="shared" si="20"/>
        <v>3.2971665189669909E-2</v>
      </c>
    </row>
    <row r="87" spans="2:10" x14ac:dyDescent="0.25">
      <c r="B87" s="164" t="s">
        <v>117</v>
      </c>
      <c r="C87" s="165">
        <v>2012</v>
      </c>
      <c r="D87" s="165">
        <v>497</v>
      </c>
      <c r="E87" s="165">
        <v>2303</v>
      </c>
      <c r="F87" s="165">
        <v>3074</v>
      </c>
      <c r="G87" s="165">
        <v>4120</v>
      </c>
      <c r="H87" s="166">
        <f t="shared" si="18"/>
        <v>0.3402732595966167</v>
      </c>
      <c r="I87" s="167">
        <f t="shared" si="19"/>
        <v>1.0477137176938371</v>
      </c>
      <c r="J87" s="166">
        <f t="shared" si="20"/>
        <v>8.0777344699672973E-3</v>
      </c>
    </row>
    <row r="88" spans="2:10" x14ac:dyDescent="0.25">
      <c r="B88" s="164" t="s">
        <v>124</v>
      </c>
      <c r="C88" s="165">
        <v>696</v>
      </c>
      <c r="D88" s="165">
        <v>79</v>
      </c>
      <c r="E88" s="165">
        <v>1264</v>
      </c>
      <c r="F88" s="165">
        <v>1183</v>
      </c>
      <c r="G88" s="165">
        <v>1526</v>
      </c>
      <c r="H88" s="166">
        <f t="shared" si="18"/>
        <v>0.28994082840236679</v>
      </c>
      <c r="I88" s="167">
        <f t="shared" si="19"/>
        <v>1.1925287356321839</v>
      </c>
      <c r="J88" s="166">
        <f t="shared" si="20"/>
        <v>2.9918987381480815E-3</v>
      </c>
    </row>
    <row r="89" spans="2:10" x14ac:dyDescent="0.25">
      <c r="B89" s="164" t="s">
        <v>120</v>
      </c>
      <c r="C89" s="165">
        <v>503</v>
      </c>
      <c r="D89" s="165">
        <v>114</v>
      </c>
      <c r="E89" s="165">
        <v>754</v>
      </c>
      <c r="F89" s="165">
        <v>761</v>
      </c>
      <c r="G89" s="165">
        <v>700</v>
      </c>
      <c r="H89" s="166">
        <f t="shared" si="18"/>
        <v>-8.0157687253613719E-2</v>
      </c>
      <c r="I89" s="167">
        <f t="shared" si="19"/>
        <v>0.39165009940357853</v>
      </c>
      <c r="J89" s="166">
        <f t="shared" si="20"/>
        <v>1.3724306138293951E-3</v>
      </c>
    </row>
    <row r="90" spans="2:10" x14ac:dyDescent="0.25">
      <c r="B90" s="164" t="s">
        <v>129</v>
      </c>
      <c r="C90" s="165">
        <v>1231</v>
      </c>
      <c r="D90" s="165">
        <v>12</v>
      </c>
      <c r="E90" s="165">
        <v>839</v>
      </c>
      <c r="F90" s="165">
        <v>1387</v>
      </c>
      <c r="G90" s="165">
        <v>1516</v>
      </c>
      <c r="H90" s="166">
        <f t="shared" si="18"/>
        <v>9.300648882480167E-2</v>
      </c>
      <c r="I90" s="167">
        <f t="shared" si="19"/>
        <v>0.23151909017059302</v>
      </c>
      <c r="J90" s="166">
        <f t="shared" si="20"/>
        <v>2.972292586521947E-3</v>
      </c>
    </row>
    <row r="91" spans="2:10" x14ac:dyDescent="0.25">
      <c r="B91" s="164" t="s">
        <v>132</v>
      </c>
      <c r="C91" s="165">
        <v>2686</v>
      </c>
      <c r="D91" s="165">
        <v>62</v>
      </c>
      <c r="E91" s="165">
        <v>1182</v>
      </c>
      <c r="F91" s="165">
        <v>2067</v>
      </c>
      <c r="G91" s="165">
        <v>2178</v>
      </c>
      <c r="H91" s="166">
        <f t="shared" si="18"/>
        <v>5.3701015965166965E-2</v>
      </c>
      <c r="I91" s="167">
        <f t="shared" si="19"/>
        <v>-0.18912881608339538</v>
      </c>
      <c r="J91" s="166">
        <f t="shared" si="20"/>
        <v>4.2702198241720323E-3</v>
      </c>
    </row>
    <row r="92" spans="2:10" x14ac:dyDescent="0.25">
      <c r="B92" s="170" t="s">
        <v>146</v>
      </c>
      <c r="C92" s="171">
        <f>C84-SUM(C85:C91)</f>
        <v>15302</v>
      </c>
      <c r="D92" s="171">
        <f>D84-SUM(D85:D91)</f>
        <v>1572</v>
      </c>
      <c r="E92" s="171">
        <f>E84-SUM(E85:E91)</f>
        <v>11293</v>
      </c>
      <c r="F92" s="171">
        <f>F84-SUM(F85:F91)</f>
        <v>14312</v>
      </c>
      <c r="G92" s="171">
        <f>G84-SUM(G85:G91)</f>
        <v>16685</v>
      </c>
      <c r="H92" s="172">
        <f t="shared" si="18"/>
        <v>0.16580491894913352</v>
      </c>
      <c r="I92" s="173">
        <f t="shared" si="19"/>
        <v>9.0380342438896921E-2</v>
      </c>
      <c r="J92" s="172">
        <f t="shared" si="20"/>
        <v>3.2712863988204936E-2</v>
      </c>
    </row>
    <row r="93" spans="2:10" x14ac:dyDescent="0.25">
      <c r="B93" s="155" t="s">
        <v>52</v>
      </c>
      <c r="C93" s="176"/>
      <c r="D93" s="176"/>
      <c r="E93" s="176"/>
      <c r="F93" s="176"/>
      <c r="G93" s="176"/>
      <c r="H93" s="177"/>
      <c r="I93" s="177"/>
      <c r="J93" s="177"/>
    </row>
    <row r="94" spans="2:10" x14ac:dyDescent="0.25">
      <c r="B94" s="156" t="s">
        <v>69</v>
      </c>
      <c r="C94" s="178">
        <v>5920</v>
      </c>
      <c r="D94" s="178">
        <v>1842</v>
      </c>
      <c r="E94" s="178">
        <v>4794</v>
      </c>
      <c r="F94" s="178">
        <v>5361</v>
      </c>
      <c r="G94" s="178">
        <v>4792</v>
      </c>
      <c r="H94" s="179">
        <f t="shared" ref="H94:H106" si="21">IFERROR(G94/F94-1,"-")</f>
        <v>-0.10613691475470999</v>
      </c>
      <c r="I94" s="179">
        <f t="shared" ref="I94:I106" si="22">IFERROR(G94/C94-1,"-")</f>
        <v>-0.19054054054054059</v>
      </c>
      <c r="J94" s="179">
        <f t="shared" ref="J94:J106" si="23">G94/G$10</f>
        <v>9.3952678592435154E-3</v>
      </c>
    </row>
    <row r="95" spans="2:10" x14ac:dyDescent="0.25">
      <c r="B95" s="159" t="s">
        <v>98</v>
      </c>
      <c r="C95" s="160">
        <v>4037</v>
      </c>
      <c r="D95" s="160">
        <v>1185</v>
      </c>
      <c r="E95" s="160">
        <v>3022</v>
      </c>
      <c r="F95" s="160">
        <v>3424</v>
      </c>
      <c r="G95" s="160">
        <v>2617</v>
      </c>
      <c r="H95" s="161">
        <f t="shared" si="21"/>
        <v>-0.23568925233644855</v>
      </c>
      <c r="I95" s="162">
        <f t="shared" si="22"/>
        <v>-0.35174634629675505</v>
      </c>
      <c r="J95" s="161">
        <f t="shared" si="23"/>
        <v>5.1309298805593245E-3</v>
      </c>
    </row>
    <row r="96" spans="2:10" x14ac:dyDescent="0.25">
      <c r="B96" s="164" t="s">
        <v>104</v>
      </c>
      <c r="C96" s="165">
        <v>2610</v>
      </c>
      <c r="D96" s="165">
        <v>797</v>
      </c>
      <c r="E96" s="165">
        <v>1498</v>
      </c>
      <c r="F96" s="165">
        <v>1825</v>
      </c>
      <c r="G96" s="165">
        <v>1173</v>
      </c>
      <c r="H96" s="166">
        <f t="shared" si="21"/>
        <v>-0.35726027397260274</v>
      </c>
      <c r="I96" s="167">
        <f t="shared" si="22"/>
        <v>-0.55057471264367819</v>
      </c>
      <c r="J96" s="166">
        <f t="shared" si="23"/>
        <v>2.2998015857455434E-3</v>
      </c>
    </row>
    <row r="97" spans="2:10" x14ac:dyDescent="0.25">
      <c r="B97" s="164" t="s">
        <v>101</v>
      </c>
      <c r="C97" s="165">
        <v>1427</v>
      </c>
      <c r="D97" s="165">
        <v>388</v>
      </c>
      <c r="E97" s="165">
        <v>1524</v>
      </c>
      <c r="F97" s="165">
        <v>1599</v>
      </c>
      <c r="G97" s="165">
        <v>1444</v>
      </c>
      <c r="H97" s="166">
        <f t="shared" si="21"/>
        <v>-9.6935584740462821E-2</v>
      </c>
      <c r="I97" s="167">
        <f t="shared" si="22"/>
        <v>1.1913104414856379E-2</v>
      </c>
      <c r="J97" s="166">
        <f t="shared" si="23"/>
        <v>2.8311282948137806E-3</v>
      </c>
    </row>
    <row r="98" spans="2:10" x14ac:dyDescent="0.25">
      <c r="B98" s="159" t="s">
        <v>108</v>
      </c>
      <c r="C98" s="160">
        <v>1883</v>
      </c>
      <c r="D98" s="160">
        <v>657</v>
      </c>
      <c r="E98" s="160">
        <v>1772</v>
      </c>
      <c r="F98" s="160">
        <v>1937</v>
      </c>
      <c r="G98" s="160">
        <v>2175</v>
      </c>
      <c r="H98" s="161">
        <f t="shared" si="21"/>
        <v>0.12287041817243161</v>
      </c>
      <c r="I98" s="162">
        <f t="shared" si="22"/>
        <v>0.15507169410515131</v>
      </c>
      <c r="J98" s="161">
        <f t="shared" si="23"/>
        <v>4.2643379786841918E-3</v>
      </c>
    </row>
    <row r="99" spans="2:10" x14ac:dyDescent="0.25">
      <c r="B99" s="164" t="s">
        <v>111</v>
      </c>
      <c r="C99" s="165">
        <v>232</v>
      </c>
      <c r="D99" s="165">
        <v>74</v>
      </c>
      <c r="E99" s="165">
        <v>197</v>
      </c>
      <c r="F99" s="165">
        <v>318</v>
      </c>
      <c r="G99" s="165">
        <v>352</v>
      </c>
      <c r="H99" s="166">
        <f t="shared" si="21"/>
        <v>0.10691823899371067</v>
      </c>
      <c r="I99" s="167">
        <f t="shared" si="22"/>
        <v>0.51724137931034475</v>
      </c>
      <c r="J99" s="166">
        <f t="shared" si="23"/>
        <v>6.9013653723992436E-4</v>
      </c>
    </row>
    <row r="100" spans="2:10" x14ac:dyDescent="0.25">
      <c r="B100" s="164" t="s">
        <v>114</v>
      </c>
      <c r="C100" s="165">
        <v>439</v>
      </c>
      <c r="D100" s="165">
        <v>87</v>
      </c>
      <c r="E100" s="165">
        <v>406</v>
      </c>
      <c r="F100" s="165">
        <v>412</v>
      </c>
      <c r="G100" s="165">
        <v>481</v>
      </c>
      <c r="H100" s="166">
        <f t="shared" si="21"/>
        <v>0.16747572815533984</v>
      </c>
      <c r="I100" s="167">
        <f t="shared" si="22"/>
        <v>9.567198177676528E-2</v>
      </c>
      <c r="J100" s="166">
        <f t="shared" si="23"/>
        <v>9.4305589321705581E-4</v>
      </c>
    </row>
    <row r="101" spans="2:10" x14ac:dyDescent="0.25">
      <c r="B101" s="164" t="s">
        <v>117</v>
      </c>
      <c r="C101" s="165">
        <v>339</v>
      </c>
      <c r="D101" s="165">
        <v>202</v>
      </c>
      <c r="E101" s="165">
        <v>371</v>
      </c>
      <c r="F101" s="165">
        <v>358</v>
      </c>
      <c r="G101" s="165">
        <v>313</v>
      </c>
      <c r="H101" s="166">
        <f t="shared" si="21"/>
        <v>-0.12569832402234637</v>
      </c>
      <c r="I101" s="167">
        <f t="shared" si="22"/>
        <v>-7.6696165191740384E-2</v>
      </c>
      <c r="J101" s="166">
        <f t="shared" si="23"/>
        <v>6.1367254589800096E-4</v>
      </c>
    </row>
    <row r="102" spans="2:10" x14ac:dyDescent="0.25">
      <c r="B102" s="164" t="s">
        <v>124</v>
      </c>
      <c r="C102" s="165">
        <v>81</v>
      </c>
      <c r="D102" s="165">
        <v>14</v>
      </c>
      <c r="E102" s="165">
        <v>111</v>
      </c>
      <c r="F102" s="165">
        <v>126</v>
      </c>
      <c r="G102" s="165">
        <v>117</v>
      </c>
      <c r="H102" s="166">
        <f t="shared" si="21"/>
        <v>-7.1428571428571397E-2</v>
      </c>
      <c r="I102" s="167">
        <f t="shared" si="22"/>
        <v>0.44444444444444442</v>
      </c>
      <c r="J102" s="166">
        <f t="shared" si="23"/>
        <v>2.2939197402577032E-4</v>
      </c>
    </row>
    <row r="103" spans="2:10" x14ac:dyDescent="0.25">
      <c r="B103" s="164" t="s">
        <v>120</v>
      </c>
      <c r="C103" s="165">
        <v>40</v>
      </c>
      <c r="D103" s="165">
        <v>20</v>
      </c>
      <c r="E103" s="165">
        <v>75</v>
      </c>
      <c r="F103" s="165">
        <v>53</v>
      </c>
      <c r="G103" s="165">
        <v>82</v>
      </c>
      <c r="H103" s="166">
        <f t="shared" si="21"/>
        <v>0.54716981132075482</v>
      </c>
      <c r="I103" s="167">
        <f t="shared" si="22"/>
        <v>1.0499999999999998</v>
      </c>
      <c r="J103" s="166">
        <f t="shared" si="23"/>
        <v>1.6077044333430058E-4</v>
      </c>
    </row>
    <row r="104" spans="2:10" x14ac:dyDescent="0.25">
      <c r="B104" s="164" t="s">
        <v>129</v>
      </c>
      <c r="C104" s="165">
        <v>20</v>
      </c>
      <c r="D104" s="165">
        <v>2</v>
      </c>
      <c r="E104" s="165">
        <v>33</v>
      </c>
      <c r="F104" s="165">
        <v>24</v>
      </c>
      <c r="G104" s="165">
        <v>18</v>
      </c>
      <c r="H104" s="166">
        <f t="shared" si="21"/>
        <v>-0.25</v>
      </c>
      <c r="I104" s="167">
        <f t="shared" si="22"/>
        <v>-9.9999999999999978E-2</v>
      </c>
      <c r="J104" s="166">
        <f t="shared" si="23"/>
        <v>3.5291072927041587E-5</v>
      </c>
    </row>
    <row r="105" spans="2:10" x14ac:dyDescent="0.25">
      <c r="B105" s="164" t="s">
        <v>132</v>
      </c>
      <c r="C105" s="165">
        <v>43</v>
      </c>
      <c r="D105" s="165">
        <v>5</v>
      </c>
      <c r="E105" s="165">
        <v>17</v>
      </c>
      <c r="F105" s="165">
        <v>35</v>
      </c>
      <c r="G105" s="165">
        <v>36</v>
      </c>
      <c r="H105" s="166">
        <f t="shared" si="21"/>
        <v>2.857142857142847E-2</v>
      </c>
      <c r="I105" s="167">
        <f t="shared" si="22"/>
        <v>-0.16279069767441856</v>
      </c>
      <c r="J105" s="166">
        <f t="shared" si="23"/>
        <v>7.0582145854083175E-5</v>
      </c>
    </row>
    <row r="106" spans="2:10" x14ac:dyDescent="0.25">
      <c r="B106" s="170" t="s">
        <v>146</v>
      </c>
      <c r="C106" s="171">
        <f>C98-SUM(C99:C105)</f>
        <v>689</v>
      </c>
      <c r="D106" s="171">
        <f>D98-SUM(D99:D105)</f>
        <v>253</v>
      </c>
      <c r="E106" s="171">
        <f>E98-SUM(E99:E105)</f>
        <v>562</v>
      </c>
      <c r="F106" s="171">
        <f>F98-SUM(F99:F105)</f>
        <v>611</v>
      </c>
      <c r="G106" s="171">
        <f>G98-SUM(G99:G105)</f>
        <v>776</v>
      </c>
      <c r="H106" s="172">
        <f t="shared" si="21"/>
        <v>0.27004909983633385</v>
      </c>
      <c r="I106" s="173">
        <f t="shared" si="22"/>
        <v>0.12626995645863581</v>
      </c>
      <c r="J106" s="172">
        <f t="shared" si="23"/>
        <v>1.5214373661880151E-3</v>
      </c>
    </row>
    <row r="107" spans="2:10" x14ac:dyDescent="0.25">
      <c r="B107" s="155" t="s">
        <v>53</v>
      </c>
      <c r="C107" s="176"/>
      <c r="D107" s="176"/>
      <c r="E107" s="176"/>
      <c r="F107" s="176"/>
      <c r="G107" s="176"/>
      <c r="H107" s="177"/>
      <c r="I107" s="177"/>
      <c r="J107" s="177"/>
    </row>
    <row r="108" spans="2:10" x14ac:dyDescent="0.25">
      <c r="B108" s="156" t="s">
        <v>69</v>
      </c>
      <c r="C108" s="178">
        <v>14016</v>
      </c>
      <c r="D108" s="178">
        <v>6700</v>
      </c>
      <c r="E108" s="178">
        <v>15768</v>
      </c>
      <c r="F108" s="178">
        <v>20517</v>
      </c>
      <c r="G108" s="178">
        <v>23002</v>
      </c>
      <c r="H108" s="179">
        <f t="shared" ref="H108:H120" si="24">IFERROR(G108/F108-1,"-")</f>
        <v>0.12111907198908223</v>
      </c>
      <c r="I108" s="179">
        <f t="shared" ref="I108:I120" si="25">IFERROR(G108/C108-1,"-")</f>
        <v>0.64112442922374435</v>
      </c>
      <c r="J108" s="179">
        <f t="shared" ref="J108:J120" si="26">G108/G$10</f>
        <v>4.5098069970433925E-2</v>
      </c>
    </row>
    <row r="109" spans="2:10" x14ac:dyDescent="0.25">
      <c r="B109" s="159" t="s">
        <v>98</v>
      </c>
      <c r="C109" s="160">
        <v>2578</v>
      </c>
      <c r="D109" s="160">
        <v>2362</v>
      </c>
      <c r="E109" s="160">
        <v>3394</v>
      </c>
      <c r="F109" s="160">
        <v>3573</v>
      </c>
      <c r="G109" s="160">
        <v>3901</v>
      </c>
      <c r="H109" s="161">
        <f t="shared" si="24"/>
        <v>9.1799608172404179E-2</v>
      </c>
      <c r="I109" s="162">
        <f t="shared" si="25"/>
        <v>0.51318851823118705</v>
      </c>
      <c r="J109" s="161">
        <f t="shared" si="26"/>
        <v>7.6483597493549578E-3</v>
      </c>
    </row>
    <row r="110" spans="2:10" x14ac:dyDescent="0.25">
      <c r="B110" s="164" t="s">
        <v>104</v>
      </c>
      <c r="C110" s="165">
        <v>667</v>
      </c>
      <c r="D110" s="165">
        <v>1468</v>
      </c>
      <c r="E110" s="165">
        <v>1391</v>
      </c>
      <c r="F110" s="165">
        <v>1018</v>
      </c>
      <c r="G110" s="165">
        <v>680</v>
      </c>
      <c r="H110" s="166">
        <f t="shared" si="24"/>
        <v>-0.33202357563850693</v>
      </c>
      <c r="I110" s="167">
        <f t="shared" si="25"/>
        <v>1.9490254872563728E-2</v>
      </c>
      <c r="J110" s="166">
        <f t="shared" si="26"/>
        <v>1.3332183105771267E-3</v>
      </c>
    </row>
    <row r="111" spans="2:10" x14ac:dyDescent="0.25">
      <c r="B111" s="164" t="s">
        <v>101</v>
      </c>
      <c r="C111" s="165">
        <v>1911</v>
      </c>
      <c r="D111" s="165">
        <v>894</v>
      </c>
      <c r="E111" s="165">
        <v>2003</v>
      </c>
      <c r="F111" s="165">
        <v>2555</v>
      </c>
      <c r="G111" s="165">
        <v>3221</v>
      </c>
      <c r="H111" s="166">
        <f t="shared" si="24"/>
        <v>0.26066536203522506</v>
      </c>
      <c r="I111" s="167">
        <f t="shared" si="25"/>
        <v>0.68550497121925691</v>
      </c>
      <c r="J111" s="166">
        <f t="shared" si="26"/>
        <v>6.3151414387778307E-3</v>
      </c>
    </row>
    <row r="112" spans="2:10" x14ac:dyDescent="0.25">
      <c r="B112" s="159" t="s">
        <v>108</v>
      </c>
      <c r="C112" s="160">
        <v>11438</v>
      </c>
      <c r="D112" s="160">
        <v>4338</v>
      </c>
      <c r="E112" s="160">
        <v>12374</v>
      </c>
      <c r="F112" s="160">
        <v>16944</v>
      </c>
      <c r="G112" s="160">
        <v>19101</v>
      </c>
      <c r="H112" s="161">
        <f t="shared" si="24"/>
        <v>0.12730169971671379</v>
      </c>
      <c r="I112" s="162">
        <f t="shared" si="25"/>
        <v>0.6699597831788775</v>
      </c>
      <c r="J112" s="161">
        <f t="shared" si="26"/>
        <v>3.7449710221078965E-2</v>
      </c>
    </row>
    <row r="113" spans="2:10" x14ac:dyDescent="0.25">
      <c r="B113" s="164" t="s">
        <v>111</v>
      </c>
      <c r="C113" s="165">
        <v>6007</v>
      </c>
      <c r="D113" s="165">
        <v>3374</v>
      </c>
      <c r="E113" s="165">
        <v>6174</v>
      </c>
      <c r="F113" s="165">
        <v>10334</v>
      </c>
      <c r="G113" s="165">
        <v>11424</v>
      </c>
      <c r="H113" s="166">
        <f t="shared" si="24"/>
        <v>0.10547706599574225</v>
      </c>
      <c r="I113" s="167">
        <f t="shared" si="25"/>
        <v>0.90178125520226393</v>
      </c>
      <c r="J113" s="166">
        <f t="shared" si="26"/>
        <v>2.2398067617695729E-2</v>
      </c>
    </row>
    <row r="114" spans="2:10" x14ac:dyDescent="0.25">
      <c r="B114" s="164" t="s">
        <v>114</v>
      </c>
      <c r="C114" s="165">
        <v>1113</v>
      </c>
      <c r="D114" s="165">
        <v>339</v>
      </c>
      <c r="E114" s="165">
        <v>895</v>
      </c>
      <c r="F114" s="165">
        <v>940</v>
      </c>
      <c r="G114" s="165">
        <v>1248</v>
      </c>
      <c r="H114" s="166">
        <f t="shared" si="24"/>
        <v>0.32765957446808502</v>
      </c>
      <c r="I114" s="167">
        <f t="shared" si="25"/>
        <v>0.12129380053908356</v>
      </c>
      <c r="J114" s="166">
        <f t="shared" si="26"/>
        <v>2.4468477229415502E-3</v>
      </c>
    </row>
    <row r="115" spans="2:10" x14ac:dyDescent="0.25">
      <c r="B115" s="164" t="s">
        <v>117</v>
      </c>
      <c r="C115" s="165">
        <v>454</v>
      </c>
      <c r="D115" s="165">
        <v>137</v>
      </c>
      <c r="E115" s="165">
        <v>790</v>
      </c>
      <c r="F115" s="165">
        <v>1062</v>
      </c>
      <c r="G115" s="165">
        <v>920</v>
      </c>
      <c r="H115" s="166">
        <f t="shared" si="24"/>
        <v>-0.13370998116760824</v>
      </c>
      <c r="I115" s="167">
        <f t="shared" si="25"/>
        <v>1.0264317180616742</v>
      </c>
      <c r="J115" s="166">
        <f t="shared" si="26"/>
        <v>1.8037659496043478E-3</v>
      </c>
    </row>
    <row r="116" spans="2:10" x14ac:dyDescent="0.25">
      <c r="B116" s="164" t="s">
        <v>124</v>
      </c>
      <c r="C116" s="165">
        <v>235</v>
      </c>
      <c r="D116" s="165">
        <v>75</v>
      </c>
      <c r="E116" s="165">
        <v>631</v>
      </c>
      <c r="F116" s="165">
        <v>648</v>
      </c>
      <c r="G116" s="165">
        <v>769</v>
      </c>
      <c r="H116" s="166">
        <f t="shared" si="24"/>
        <v>0.18672839506172845</v>
      </c>
      <c r="I116" s="167">
        <f t="shared" si="25"/>
        <v>2.2723404255319148</v>
      </c>
      <c r="J116" s="166">
        <f t="shared" si="26"/>
        <v>1.5077130600497212E-3</v>
      </c>
    </row>
    <row r="117" spans="2:10" x14ac:dyDescent="0.25">
      <c r="B117" s="164" t="s">
        <v>120</v>
      </c>
      <c r="C117" s="165">
        <v>334</v>
      </c>
      <c r="D117" s="165">
        <v>77</v>
      </c>
      <c r="E117" s="165">
        <v>679</v>
      </c>
      <c r="F117" s="165">
        <v>400</v>
      </c>
      <c r="G117" s="165">
        <v>553</v>
      </c>
      <c r="H117" s="166">
        <f t="shared" si="24"/>
        <v>0.38250000000000006</v>
      </c>
      <c r="I117" s="167">
        <f t="shared" si="25"/>
        <v>0.65568862275449091</v>
      </c>
      <c r="J117" s="166">
        <f t="shared" si="26"/>
        <v>1.0842201849252222E-3</v>
      </c>
    </row>
    <row r="118" spans="2:10" x14ac:dyDescent="0.25">
      <c r="B118" s="164" t="s">
        <v>129</v>
      </c>
      <c r="C118" s="165">
        <v>106</v>
      </c>
      <c r="D118" s="165">
        <v>3</v>
      </c>
      <c r="E118" s="165">
        <v>134</v>
      </c>
      <c r="F118" s="165">
        <v>164</v>
      </c>
      <c r="G118" s="165">
        <v>249</v>
      </c>
      <c r="H118" s="166">
        <f t="shared" si="24"/>
        <v>0.51829268292682928</v>
      </c>
      <c r="I118" s="167">
        <f t="shared" si="25"/>
        <v>1.3490566037735849</v>
      </c>
      <c r="J118" s="166">
        <f t="shared" si="26"/>
        <v>4.8819317549074199E-4</v>
      </c>
    </row>
    <row r="119" spans="2:10" x14ac:dyDescent="0.25">
      <c r="B119" s="164" t="s">
        <v>132</v>
      </c>
      <c r="C119" s="165">
        <v>358</v>
      </c>
      <c r="D119" s="165">
        <v>7</v>
      </c>
      <c r="E119" s="165">
        <v>223</v>
      </c>
      <c r="F119" s="165">
        <v>149</v>
      </c>
      <c r="G119" s="165">
        <v>250</v>
      </c>
      <c r="H119" s="166">
        <f t="shared" si="24"/>
        <v>0.67785234899328861</v>
      </c>
      <c r="I119" s="167">
        <f t="shared" si="25"/>
        <v>-0.3016759776536313</v>
      </c>
      <c r="J119" s="166">
        <f t="shared" si="26"/>
        <v>4.901537906533554E-4</v>
      </c>
    </row>
    <row r="120" spans="2:10" x14ac:dyDescent="0.25">
      <c r="B120" s="170" t="s">
        <v>146</v>
      </c>
      <c r="C120" s="171">
        <f>C112-SUM(C113:C119)</f>
        <v>2831</v>
      </c>
      <c r="D120" s="171">
        <f>D112-SUM(D113:D119)</f>
        <v>326</v>
      </c>
      <c r="E120" s="171">
        <f>E112-SUM(E113:E119)</f>
        <v>2848</v>
      </c>
      <c r="F120" s="171">
        <f>F112-SUM(F113:F119)</f>
        <v>3247</v>
      </c>
      <c r="G120" s="171">
        <f>G112-SUM(G113:G119)</f>
        <v>3688</v>
      </c>
      <c r="H120" s="172">
        <f t="shared" si="24"/>
        <v>0.1358176778564828</v>
      </c>
      <c r="I120" s="173">
        <f t="shared" si="25"/>
        <v>0.3027198869657366</v>
      </c>
      <c r="J120" s="172">
        <f t="shared" si="26"/>
        <v>7.2307487197182992E-3</v>
      </c>
    </row>
    <row r="121" spans="2:10" x14ac:dyDescent="0.25">
      <c r="B121" s="155" t="s">
        <v>54</v>
      </c>
      <c r="C121" s="176"/>
      <c r="D121" s="176"/>
      <c r="E121" s="176"/>
      <c r="F121" s="176"/>
      <c r="G121" s="176"/>
      <c r="H121" s="177"/>
      <c r="I121" s="177"/>
      <c r="J121" s="177"/>
    </row>
    <row r="122" spans="2:10" x14ac:dyDescent="0.25">
      <c r="B122" s="156" t="s">
        <v>69</v>
      </c>
      <c r="C122" s="178">
        <v>21585</v>
      </c>
      <c r="D122" s="178">
        <v>7232</v>
      </c>
      <c r="E122" s="178">
        <v>19039</v>
      </c>
      <c r="F122" s="178">
        <v>24713</v>
      </c>
      <c r="G122" s="178">
        <v>21639</v>
      </c>
      <c r="H122" s="179">
        <f t="shared" ref="H122:H134" si="27">IFERROR(G122/F122-1,"-")</f>
        <v>-0.12438797394084089</v>
      </c>
      <c r="I122" s="179">
        <f t="shared" ref="I122:I134" si="28">IFERROR(G122/C122-1,"-")</f>
        <v>2.5017373175817426E-3</v>
      </c>
      <c r="J122" s="179">
        <f t="shared" ref="J122:J134" si="29">G122/G$10</f>
        <v>4.2425751503791832E-2</v>
      </c>
    </row>
    <row r="123" spans="2:10" x14ac:dyDescent="0.25">
      <c r="B123" s="159" t="s">
        <v>98</v>
      </c>
      <c r="C123" s="160">
        <v>10546</v>
      </c>
      <c r="D123" s="160">
        <v>4539</v>
      </c>
      <c r="E123" s="160">
        <v>10127</v>
      </c>
      <c r="F123" s="160">
        <v>11037</v>
      </c>
      <c r="G123" s="160">
        <v>10903</v>
      </c>
      <c r="H123" s="161">
        <f t="shared" si="27"/>
        <v>-1.2140980338860241E-2</v>
      </c>
      <c r="I123" s="162">
        <f t="shared" si="28"/>
        <v>3.3851697326000352E-2</v>
      </c>
      <c r="J123" s="161">
        <f t="shared" si="29"/>
        <v>2.1376587117974136E-2</v>
      </c>
    </row>
    <row r="124" spans="2:10" x14ac:dyDescent="0.25">
      <c r="B124" s="164" t="s">
        <v>104</v>
      </c>
      <c r="C124" s="165">
        <v>6071</v>
      </c>
      <c r="D124" s="165">
        <v>2272</v>
      </c>
      <c r="E124" s="165">
        <v>5476</v>
      </c>
      <c r="F124" s="165">
        <v>5871</v>
      </c>
      <c r="G124" s="165">
        <v>5317</v>
      </c>
      <c r="H124" s="166">
        <f t="shared" si="27"/>
        <v>-9.436211888945667E-2</v>
      </c>
      <c r="I124" s="167">
        <f t="shared" si="28"/>
        <v>-0.12419700214132767</v>
      </c>
      <c r="J124" s="166">
        <f t="shared" si="29"/>
        <v>1.0424590819615562E-2</v>
      </c>
    </row>
    <row r="125" spans="2:10" x14ac:dyDescent="0.25">
      <c r="B125" s="164" t="s">
        <v>101</v>
      </c>
      <c r="C125" s="165">
        <v>4475</v>
      </c>
      <c r="D125" s="165">
        <v>2267</v>
      </c>
      <c r="E125" s="165">
        <v>4651</v>
      </c>
      <c r="F125" s="165">
        <v>5166</v>
      </c>
      <c r="G125" s="165">
        <v>5586</v>
      </c>
      <c r="H125" s="166">
        <f t="shared" si="27"/>
        <v>8.1300813008130079E-2</v>
      </c>
      <c r="I125" s="167">
        <f t="shared" si="28"/>
        <v>0.248268156424581</v>
      </c>
      <c r="J125" s="166">
        <f t="shared" si="29"/>
        <v>1.0951996298358573E-2</v>
      </c>
    </row>
    <row r="126" spans="2:10" x14ac:dyDescent="0.25">
      <c r="B126" s="159" t="s">
        <v>108</v>
      </c>
      <c r="C126" s="160">
        <v>11039</v>
      </c>
      <c r="D126" s="160">
        <v>2693</v>
      </c>
      <c r="E126" s="160">
        <v>8912</v>
      </c>
      <c r="F126" s="160">
        <v>13676</v>
      </c>
      <c r="G126" s="160">
        <v>10736</v>
      </c>
      <c r="H126" s="161">
        <f t="shared" si="27"/>
        <v>-0.21497513892951159</v>
      </c>
      <c r="I126" s="162">
        <f t="shared" si="28"/>
        <v>-2.7448138418335044E-2</v>
      </c>
      <c r="J126" s="161">
        <f t="shared" si="29"/>
        <v>2.1049164385817692E-2</v>
      </c>
    </row>
    <row r="127" spans="2:10" x14ac:dyDescent="0.25">
      <c r="B127" s="164" t="s">
        <v>111</v>
      </c>
      <c r="C127" s="165">
        <v>1180</v>
      </c>
      <c r="D127" s="165">
        <v>249</v>
      </c>
      <c r="E127" s="165">
        <v>736</v>
      </c>
      <c r="F127" s="165">
        <v>1377</v>
      </c>
      <c r="G127" s="165">
        <v>1218</v>
      </c>
      <c r="H127" s="166">
        <f t="shared" si="27"/>
        <v>-0.11546840958605664</v>
      </c>
      <c r="I127" s="167">
        <f t="shared" si="28"/>
        <v>3.2203389830508522E-2</v>
      </c>
      <c r="J127" s="166">
        <f t="shared" si="29"/>
        <v>2.3880292680631475E-3</v>
      </c>
    </row>
    <row r="128" spans="2:10" x14ac:dyDescent="0.25">
      <c r="B128" s="164" t="s">
        <v>114</v>
      </c>
      <c r="C128" s="165">
        <v>1274</v>
      </c>
      <c r="D128" s="165">
        <v>261</v>
      </c>
      <c r="E128" s="165">
        <v>1499</v>
      </c>
      <c r="F128" s="165">
        <v>2104</v>
      </c>
      <c r="G128" s="165">
        <v>1962</v>
      </c>
      <c r="H128" s="166">
        <f t="shared" si="27"/>
        <v>-6.7490494296577941E-2</v>
      </c>
      <c r="I128" s="167">
        <f t="shared" si="28"/>
        <v>0.5400313971742543</v>
      </c>
      <c r="J128" s="166">
        <f t="shared" si="29"/>
        <v>3.8467269490475332E-3</v>
      </c>
    </row>
    <row r="129" spans="2:10" x14ac:dyDescent="0.25">
      <c r="B129" s="164" t="s">
        <v>117</v>
      </c>
      <c r="C129" s="165">
        <v>640</v>
      </c>
      <c r="D129" s="165">
        <v>244</v>
      </c>
      <c r="E129" s="165">
        <v>772</v>
      </c>
      <c r="F129" s="165">
        <v>1043</v>
      </c>
      <c r="G129" s="165">
        <v>765</v>
      </c>
      <c r="H129" s="166">
        <f t="shared" si="27"/>
        <v>-0.26653883029721959</v>
      </c>
      <c r="I129" s="167">
        <f t="shared" si="28"/>
        <v>0.1953125</v>
      </c>
      <c r="J129" s="166">
        <f t="shared" si="29"/>
        <v>1.4998705993992676E-3</v>
      </c>
    </row>
    <row r="130" spans="2:10" x14ac:dyDescent="0.25">
      <c r="B130" s="164" t="s">
        <v>124</v>
      </c>
      <c r="C130" s="165">
        <v>398</v>
      </c>
      <c r="D130" s="165">
        <v>44</v>
      </c>
      <c r="E130" s="165">
        <v>270</v>
      </c>
      <c r="F130" s="165">
        <v>311</v>
      </c>
      <c r="G130" s="165">
        <v>320</v>
      </c>
      <c r="H130" s="166">
        <f t="shared" si="27"/>
        <v>2.8938906752411508E-2</v>
      </c>
      <c r="I130" s="167">
        <f t="shared" si="28"/>
        <v>-0.1959798994974874</v>
      </c>
      <c r="J130" s="166">
        <f t="shared" si="29"/>
        <v>6.2739685203629493E-4</v>
      </c>
    </row>
    <row r="131" spans="2:10" x14ac:dyDescent="0.25">
      <c r="B131" s="164" t="s">
        <v>120</v>
      </c>
      <c r="C131" s="165">
        <v>173</v>
      </c>
      <c r="D131" s="165">
        <v>76</v>
      </c>
      <c r="E131" s="165">
        <v>206</v>
      </c>
      <c r="F131" s="165">
        <v>295</v>
      </c>
      <c r="G131" s="165">
        <v>245</v>
      </c>
      <c r="H131" s="166">
        <f t="shared" si="27"/>
        <v>-0.16949152542372881</v>
      </c>
      <c r="I131" s="167">
        <f t="shared" si="28"/>
        <v>0.41618497109826591</v>
      </c>
      <c r="J131" s="166">
        <f t="shared" si="29"/>
        <v>4.803507148402883E-4</v>
      </c>
    </row>
    <row r="132" spans="2:10" x14ac:dyDescent="0.25">
      <c r="B132" s="164" t="s">
        <v>129</v>
      </c>
      <c r="C132" s="165">
        <v>208</v>
      </c>
      <c r="D132" s="165">
        <v>8</v>
      </c>
      <c r="E132" s="165">
        <v>185</v>
      </c>
      <c r="F132" s="165">
        <v>174</v>
      </c>
      <c r="G132" s="165">
        <v>200</v>
      </c>
      <c r="H132" s="166">
        <f t="shared" si="27"/>
        <v>0.14942528735632177</v>
      </c>
      <c r="I132" s="167">
        <f t="shared" si="28"/>
        <v>-3.8461538461538436E-2</v>
      </c>
      <c r="J132" s="166">
        <f t="shared" si="29"/>
        <v>3.9212303252268433E-4</v>
      </c>
    </row>
    <row r="133" spans="2:10" x14ac:dyDescent="0.25">
      <c r="B133" s="164" t="s">
        <v>132</v>
      </c>
      <c r="C133" s="165">
        <v>394</v>
      </c>
      <c r="D133" s="165">
        <v>25</v>
      </c>
      <c r="E133" s="165">
        <v>330</v>
      </c>
      <c r="F133" s="165">
        <v>359</v>
      </c>
      <c r="G133" s="165">
        <v>370</v>
      </c>
      <c r="H133" s="166">
        <f t="shared" si="27"/>
        <v>3.0640668523676862E-2</v>
      </c>
      <c r="I133" s="167">
        <f t="shared" si="28"/>
        <v>-6.0913705583756306E-2</v>
      </c>
      <c r="J133" s="166">
        <f t="shared" si="29"/>
        <v>7.2542761016696595E-4</v>
      </c>
    </row>
    <row r="134" spans="2:10" x14ac:dyDescent="0.25">
      <c r="B134" s="170" t="s">
        <v>146</v>
      </c>
      <c r="C134" s="171">
        <f>C126-SUM(C127:C133)</f>
        <v>6772</v>
      </c>
      <c r="D134" s="171">
        <f>D126-SUM(D127:D133)</f>
        <v>1786</v>
      </c>
      <c r="E134" s="171">
        <f>E126-SUM(E127:E133)</f>
        <v>4914</v>
      </c>
      <c r="F134" s="171">
        <f>F126-SUM(F127:F133)</f>
        <v>8013</v>
      </c>
      <c r="G134" s="171">
        <f>G126-SUM(G127:G133)</f>
        <v>5656</v>
      </c>
      <c r="H134" s="172">
        <f t="shared" si="27"/>
        <v>-0.29414701110695118</v>
      </c>
      <c r="I134" s="173">
        <f t="shared" si="28"/>
        <v>-0.16479621972829295</v>
      </c>
      <c r="J134" s="172">
        <f t="shared" si="29"/>
        <v>1.1089239359741513E-2</v>
      </c>
    </row>
    <row r="135" spans="2:10" x14ac:dyDescent="0.25">
      <c r="B135" s="155" t="s">
        <v>55</v>
      </c>
      <c r="C135" s="176"/>
      <c r="D135" s="176"/>
      <c r="E135" s="176"/>
      <c r="F135" s="176"/>
      <c r="G135" s="176"/>
      <c r="H135" s="177"/>
      <c r="I135" s="177"/>
      <c r="J135" s="177"/>
    </row>
    <row r="136" spans="2:10" x14ac:dyDescent="0.25">
      <c r="B136" s="156" t="s">
        <v>69</v>
      </c>
      <c r="C136" s="178">
        <v>24722</v>
      </c>
      <c r="D136" s="178">
        <v>6663</v>
      </c>
      <c r="E136" s="178">
        <v>22793</v>
      </c>
      <c r="F136" s="178">
        <v>26785</v>
      </c>
      <c r="G136" s="178">
        <v>28220</v>
      </c>
      <c r="H136" s="179">
        <f t="shared" ref="H136:H148" si="30">IFERROR(G136/F136-1,"-")</f>
        <v>5.3574761993653075E-2</v>
      </c>
      <c r="I136" s="179">
        <f t="shared" ref="I136:I148" si="31">IFERROR(G136/C136-1,"-")</f>
        <v>0.14149340668230725</v>
      </c>
      <c r="J136" s="179">
        <f t="shared" ref="J136:J148" si="32">G136/G$10</f>
        <v>5.532855988895076E-2</v>
      </c>
    </row>
    <row r="137" spans="2:10" x14ac:dyDescent="0.25">
      <c r="B137" s="159" t="s">
        <v>98</v>
      </c>
      <c r="C137" s="160">
        <v>2426</v>
      </c>
      <c r="D137" s="160">
        <v>1884</v>
      </c>
      <c r="E137" s="160">
        <v>2108</v>
      </c>
      <c r="F137" s="160">
        <v>1913</v>
      </c>
      <c r="G137" s="160">
        <v>2012</v>
      </c>
      <c r="H137" s="161">
        <f t="shared" si="30"/>
        <v>5.1751176163094659E-2</v>
      </c>
      <c r="I137" s="162">
        <f t="shared" si="31"/>
        <v>-0.17065127782357792</v>
      </c>
      <c r="J137" s="161">
        <f t="shared" si="32"/>
        <v>3.9447577071782041E-3</v>
      </c>
    </row>
    <row r="138" spans="2:10" x14ac:dyDescent="0.25">
      <c r="B138" s="164" t="s">
        <v>104</v>
      </c>
      <c r="C138" s="165">
        <v>994</v>
      </c>
      <c r="D138" s="165">
        <v>1581</v>
      </c>
      <c r="E138" s="165">
        <v>1361</v>
      </c>
      <c r="F138" s="165">
        <v>1032</v>
      </c>
      <c r="G138" s="165">
        <v>957</v>
      </c>
      <c r="H138" s="166">
        <f t="shared" si="30"/>
        <v>-7.2674418604651181E-2</v>
      </c>
      <c r="I138" s="167">
        <f t="shared" si="31"/>
        <v>-3.7223340040241415E-2</v>
      </c>
      <c r="J138" s="166">
        <f t="shared" si="32"/>
        <v>1.8763087106210444E-3</v>
      </c>
    </row>
    <row r="139" spans="2:10" x14ac:dyDescent="0.25">
      <c r="B139" s="164" t="s">
        <v>101</v>
      </c>
      <c r="C139" s="165">
        <v>1432</v>
      </c>
      <c r="D139" s="165">
        <v>303</v>
      </c>
      <c r="E139" s="165">
        <v>747</v>
      </c>
      <c r="F139" s="165">
        <v>881</v>
      </c>
      <c r="G139" s="165">
        <v>1055</v>
      </c>
      <c r="H139" s="166">
        <f t="shared" si="30"/>
        <v>0.19750283768444943</v>
      </c>
      <c r="I139" s="167">
        <f t="shared" si="31"/>
        <v>-0.26326815642458101</v>
      </c>
      <c r="J139" s="166">
        <f t="shared" si="32"/>
        <v>2.0684489965571598E-3</v>
      </c>
    </row>
    <row r="140" spans="2:10" x14ac:dyDescent="0.25">
      <c r="B140" s="159" t="s">
        <v>108</v>
      </c>
      <c r="C140" s="160">
        <v>22296</v>
      </c>
      <c r="D140" s="160">
        <v>4779</v>
      </c>
      <c r="E140" s="160">
        <v>20685</v>
      </c>
      <c r="F140" s="160">
        <v>24872</v>
      </c>
      <c r="G140" s="160">
        <v>26208</v>
      </c>
      <c r="H140" s="161">
        <f t="shared" si="30"/>
        <v>5.3715020907044053E-2</v>
      </c>
      <c r="I140" s="162">
        <f t="shared" si="31"/>
        <v>0.17545748116254045</v>
      </c>
      <c r="J140" s="161">
        <f t="shared" si="32"/>
        <v>5.1383802181772555E-2</v>
      </c>
    </row>
    <row r="141" spans="2:10" x14ac:dyDescent="0.25">
      <c r="B141" s="164" t="s">
        <v>111</v>
      </c>
      <c r="C141" s="165">
        <v>10827</v>
      </c>
      <c r="D141" s="165">
        <v>1336</v>
      </c>
      <c r="E141" s="165">
        <v>6882</v>
      </c>
      <c r="F141" s="165">
        <v>9569</v>
      </c>
      <c r="G141" s="165">
        <v>9971</v>
      </c>
      <c r="H141" s="166">
        <f t="shared" si="30"/>
        <v>4.2010659421047203E-2</v>
      </c>
      <c r="I141" s="167">
        <f t="shared" si="31"/>
        <v>-7.9061605246143918E-2</v>
      </c>
      <c r="J141" s="166">
        <f t="shared" si="32"/>
        <v>1.9549293786418426E-2</v>
      </c>
    </row>
    <row r="142" spans="2:10" x14ac:dyDescent="0.25">
      <c r="B142" s="164" t="s">
        <v>114</v>
      </c>
      <c r="C142" s="165">
        <v>1676</v>
      </c>
      <c r="D142" s="165">
        <v>529</v>
      </c>
      <c r="E142" s="165">
        <v>1985</v>
      </c>
      <c r="F142" s="165">
        <v>2131</v>
      </c>
      <c r="G142" s="165">
        <v>2342</v>
      </c>
      <c r="H142" s="166">
        <f t="shared" si="30"/>
        <v>9.9014547160957367E-2</v>
      </c>
      <c r="I142" s="167">
        <f t="shared" si="31"/>
        <v>0.39737470167064437</v>
      </c>
      <c r="J142" s="166">
        <f t="shared" si="32"/>
        <v>4.5917607108406332E-3</v>
      </c>
    </row>
    <row r="143" spans="2:10" x14ac:dyDescent="0.25">
      <c r="B143" s="164" t="s">
        <v>117</v>
      </c>
      <c r="C143" s="165">
        <v>1472</v>
      </c>
      <c r="D143" s="165">
        <v>767</v>
      </c>
      <c r="E143" s="165">
        <v>2156</v>
      </c>
      <c r="F143" s="165">
        <v>2160</v>
      </c>
      <c r="G143" s="165">
        <v>2089</v>
      </c>
      <c r="H143" s="166">
        <f t="shared" si="30"/>
        <v>-3.2870370370370328E-2</v>
      </c>
      <c r="I143" s="167">
        <f t="shared" si="31"/>
        <v>0.41915760869565211</v>
      </c>
      <c r="J143" s="166">
        <f t="shared" si="32"/>
        <v>4.0957250746994373E-3</v>
      </c>
    </row>
    <row r="144" spans="2:10" x14ac:dyDescent="0.25">
      <c r="B144" s="164" t="s">
        <v>124</v>
      </c>
      <c r="C144" s="165">
        <v>390</v>
      </c>
      <c r="D144" s="165">
        <v>97</v>
      </c>
      <c r="E144" s="165">
        <v>972</v>
      </c>
      <c r="F144" s="165">
        <v>719</v>
      </c>
      <c r="G144" s="165">
        <v>855</v>
      </c>
      <c r="H144" s="166">
        <f t="shared" si="30"/>
        <v>0.18915159944367166</v>
      </c>
      <c r="I144" s="167">
        <f t="shared" si="31"/>
        <v>1.1923076923076925</v>
      </c>
      <c r="J144" s="166">
        <f t="shared" si="32"/>
        <v>1.6763259640344755E-3</v>
      </c>
    </row>
    <row r="145" spans="2:10" x14ac:dyDescent="0.25">
      <c r="B145" s="164" t="s">
        <v>120</v>
      </c>
      <c r="C145" s="165">
        <v>515</v>
      </c>
      <c r="D145" s="165">
        <v>131</v>
      </c>
      <c r="E145" s="165">
        <v>624</v>
      </c>
      <c r="F145" s="165">
        <v>523</v>
      </c>
      <c r="G145" s="165">
        <v>595</v>
      </c>
      <c r="H145" s="166">
        <f t="shared" si="30"/>
        <v>0.13766730401529648</v>
      </c>
      <c r="I145" s="167">
        <f t="shared" si="31"/>
        <v>0.15533980582524265</v>
      </c>
      <c r="J145" s="166">
        <f t="shared" si="32"/>
        <v>1.1665660217549858E-3</v>
      </c>
    </row>
    <row r="146" spans="2:10" x14ac:dyDescent="0.25">
      <c r="B146" s="164" t="s">
        <v>129</v>
      </c>
      <c r="C146" s="165">
        <v>370</v>
      </c>
      <c r="D146" s="165">
        <v>6</v>
      </c>
      <c r="E146" s="165">
        <v>611</v>
      </c>
      <c r="F146" s="165">
        <v>685</v>
      </c>
      <c r="G146" s="165">
        <v>741</v>
      </c>
      <c r="H146" s="166">
        <f t="shared" si="30"/>
        <v>8.1751824817518193E-2</v>
      </c>
      <c r="I146" s="167">
        <f t="shared" si="31"/>
        <v>1.0027027027027029</v>
      </c>
      <c r="J146" s="166">
        <f t="shared" si="32"/>
        <v>1.4528158354965453E-3</v>
      </c>
    </row>
    <row r="147" spans="2:10" x14ac:dyDescent="0.25">
      <c r="B147" s="164" t="s">
        <v>132</v>
      </c>
      <c r="C147" s="165">
        <v>964</v>
      </c>
      <c r="D147" s="165">
        <v>12</v>
      </c>
      <c r="E147" s="165">
        <v>434</v>
      </c>
      <c r="F147" s="165">
        <v>704</v>
      </c>
      <c r="G147" s="165">
        <v>710</v>
      </c>
      <c r="H147" s="166">
        <f t="shared" si="30"/>
        <v>8.5227272727272929E-3</v>
      </c>
      <c r="I147" s="167">
        <f t="shared" si="31"/>
        <v>-0.26348547717842319</v>
      </c>
      <c r="J147" s="166">
        <f t="shared" si="32"/>
        <v>1.3920367654555294E-3</v>
      </c>
    </row>
    <row r="148" spans="2:10" x14ac:dyDescent="0.25">
      <c r="B148" s="170" t="s">
        <v>146</v>
      </c>
      <c r="C148" s="171">
        <f>C140-SUM(C141:C147)</f>
        <v>6082</v>
      </c>
      <c r="D148" s="171">
        <f>D140-SUM(D141:D147)</f>
        <v>1901</v>
      </c>
      <c r="E148" s="171">
        <f>E140-SUM(E141:E147)</f>
        <v>7021</v>
      </c>
      <c r="F148" s="171">
        <f>F140-SUM(F141:F147)</f>
        <v>8381</v>
      </c>
      <c r="G148" s="171">
        <f>G140-SUM(G141:G147)</f>
        <v>8905</v>
      </c>
      <c r="H148" s="172">
        <f t="shared" si="30"/>
        <v>6.2522372031977191E-2</v>
      </c>
      <c r="I148" s="173">
        <f t="shared" si="31"/>
        <v>0.46415652745807301</v>
      </c>
      <c r="J148" s="172">
        <f t="shared" si="32"/>
        <v>1.7459278023072518E-2</v>
      </c>
    </row>
    <row r="149" spans="2:10" x14ac:dyDescent="0.25">
      <c r="B149" s="155" t="s">
        <v>56</v>
      </c>
      <c r="C149" s="176"/>
      <c r="D149" s="176"/>
      <c r="E149" s="176"/>
      <c r="F149" s="176"/>
      <c r="G149" s="176"/>
      <c r="H149" s="177"/>
      <c r="I149" s="177"/>
      <c r="J149" s="177"/>
    </row>
    <row r="150" spans="2:10" x14ac:dyDescent="0.25">
      <c r="B150" s="156" t="s">
        <v>69</v>
      </c>
      <c r="C150" s="178">
        <v>12676</v>
      </c>
      <c r="D150" s="178">
        <v>2636</v>
      </c>
      <c r="E150" s="178">
        <v>10129</v>
      </c>
      <c r="F150" s="178">
        <v>12010</v>
      </c>
      <c r="G150" s="178">
        <v>12675</v>
      </c>
      <c r="H150" s="179">
        <f t="shared" ref="H150:H162" si="33">IFERROR(G150/F150-1,"-")</f>
        <v>5.5370524562864176E-2</v>
      </c>
      <c r="I150" s="179">
        <f t="shared" ref="I150:I162" si="34">IFERROR(G150/C150-1,"-")</f>
        <v>-7.8889239507717868E-5</v>
      </c>
      <c r="J150" s="179">
        <f t="shared" ref="J150:J162" si="35">G150/G$10</f>
        <v>2.485079718612512E-2</v>
      </c>
    </row>
    <row r="151" spans="2:10" x14ac:dyDescent="0.25">
      <c r="B151" s="159" t="s">
        <v>98</v>
      </c>
      <c r="C151" s="160">
        <v>5341</v>
      </c>
      <c r="D151" s="160">
        <v>1637</v>
      </c>
      <c r="E151" s="160">
        <v>3984</v>
      </c>
      <c r="F151" s="160">
        <v>4831</v>
      </c>
      <c r="G151" s="160">
        <v>4436</v>
      </c>
      <c r="H151" s="161">
        <f t="shared" si="33"/>
        <v>-8.176361001862964E-2</v>
      </c>
      <c r="I151" s="162">
        <f t="shared" si="34"/>
        <v>-0.16944392435873434</v>
      </c>
      <c r="J151" s="161">
        <f t="shared" si="35"/>
        <v>8.6972888613531373E-3</v>
      </c>
    </row>
    <row r="152" spans="2:10" x14ac:dyDescent="0.25">
      <c r="B152" s="164" t="s">
        <v>104</v>
      </c>
      <c r="C152" s="165">
        <v>3325</v>
      </c>
      <c r="D152" s="165">
        <v>1390</v>
      </c>
      <c r="E152" s="165">
        <v>3159</v>
      </c>
      <c r="F152" s="165">
        <v>3383</v>
      </c>
      <c r="G152" s="165">
        <v>3365</v>
      </c>
      <c r="H152" s="166">
        <f t="shared" si="33"/>
        <v>-5.3207212533254999E-3</v>
      </c>
      <c r="I152" s="167">
        <f t="shared" si="34"/>
        <v>1.2030075187969835E-2</v>
      </c>
      <c r="J152" s="166">
        <f t="shared" si="35"/>
        <v>6.5974700221941634E-3</v>
      </c>
    </row>
    <row r="153" spans="2:10" x14ac:dyDescent="0.25">
      <c r="B153" s="164" t="s">
        <v>101</v>
      </c>
      <c r="C153" s="165">
        <v>2016</v>
      </c>
      <c r="D153" s="165">
        <v>247</v>
      </c>
      <c r="E153" s="165">
        <v>825</v>
      </c>
      <c r="F153" s="165">
        <v>1448</v>
      </c>
      <c r="G153" s="165">
        <v>1071</v>
      </c>
      <c r="H153" s="166">
        <f t="shared" si="33"/>
        <v>-0.26035911602209949</v>
      </c>
      <c r="I153" s="167">
        <f t="shared" si="34"/>
        <v>-0.46875</v>
      </c>
      <c r="J153" s="166">
        <f t="shared" si="35"/>
        <v>2.0998188391589743E-3</v>
      </c>
    </row>
    <row r="154" spans="2:10" x14ac:dyDescent="0.25">
      <c r="B154" s="159" t="s">
        <v>108</v>
      </c>
      <c r="C154" s="160">
        <v>7335</v>
      </c>
      <c r="D154" s="160">
        <v>999</v>
      </c>
      <c r="E154" s="160">
        <v>6145</v>
      </c>
      <c r="F154" s="160">
        <v>7179</v>
      </c>
      <c r="G154" s="160">
        <v>8239</v>
      </c>
      <c r="H154" s="161">
        <f t="shared" si="33"/>
        <v>0.14765287644518743</v>
      </c>
      <c r="I154" s="162">
        <f t="shared" si="34"/>
        <v>0.12324471710974771</v>
      </c>
      <c r="J154" s="161">
        <f t="shared" si="35"/>
        <v>1.6153508324771981E-2</v>
      </c>
    </row>
    <row r="155" spans="2:10" x14ac:dyDescent="0.25">
      <c r="B155" s="164" t="s">
        <v>111</v>
      </c>
      <c r="C155" s="165">
        <v>2338</v>
      </c>
      <c r="D155" s="165">
        <v>180</v>
      </c>
      <c r="E155" s="165">
        <v>1605</v>
      </c>
      <c r="F155" s="165">
        <v>2615</v>
      </c>
      <c r="G155" s="165">
        <v>2396</v>
      </c>
      <c r="H155" s="166">
        <f t="shared" si="33"/>
        <v>-8.3747609942638634E-2</v>
      </c>
      <c r="I155" s="167">
        <f t="shared" si="34"/>
        <v>2.480752780153983E-2</v>
      </c>
      <c r="J155" s="166">
        <f t="shared" si="35"/>
        <v>4.6976339296217577E-3</v>
      </c>
    </row>
    <row r="156" spans="2:10" x14ac:dyDescent="0.25">
      <c r="B156" s="164" t="s">
        <v>114</v>
      </c>
      <c r="C156" s="165">
        <v>1982</v>
      </c>
      <c r="D156" s="165">
        <v>277</v>
      </c>
      <c r="E156" s="165">
        <v>2110</v>
      </c>
      <c r="F156" s="165">
        <v>1634</v>
      </c>
      <c r="G156" s="165">
        <v>1778</v>
      </c>
      <c r="H156" s="166">
        <f t="shared" si="33"/>
        <v>8.812729498164007E-2</v>
      </c>
      <c r="I156" s="167">
        <f t="shared" si="34"/>
        <v>-0.10292633703329968</v>
      </c>
      <c r="J156" s="166">
        <f t="shared" si="35"/>
        <v>3.4859737591266637E-3</v>
      </c>
    </row>
    <row r="157" spans="2:10" x14ac:dyDescent="0.25">
      <c r="B157" s="164" t="s">
        <v>117</v>
      </c>
      <c r="C157" s="165">
        <v>653</v>
      </c>
      <c r="D157" s="165">
        <v>183</v>
      </c>
      <c r="E157" s="165">
        <v>556</v>
      </c>
      <c r="F157" s="165">
        <v>961</v>
      </c>
      <c r="G157" s="165">
        <v>1151</v>
      </c>
      <c r="H157" s="166">
        <f t="shared" si="33"/>
        <v>0.19771071800208118</v>
      </c>
      <c r="I157" s="167">
        <f t="shared" si="34"/>
        <v>0.7626339969372129</v>
      </c>
      <c r="J157" s="166">
        <f t="shared" si="35"/>
        <v>2.2566680521680484E-3</v>
      </c>
    </row>
    <row r="158" spans="2:10" x14ac:dyDescent="0.25">
      <c r="B158" s="164" t="s">
        <v>124</v>
      </c>
      <c r="C158" s="165">
        <v>192</v>
      </c>
      <c r="D158" s="165">
        <v>14</v>
      </c>
      <c r="E158" s="165">
        <v>152</v>
      </c>
      <c r="F158" s="165">
        <v>231</v>
      </c>
      <c r="G158" s="165">
        <v>302</v>
      </c>
      <c r="H158" s="166">
        <f t="shared" si="33"/>
        <v>0.30735930735930728</v>
      </c>
      <c r="I158" s="167">
        <f t="shared" si="34"/>
        <v>0.57291666666666674</v>
      </c>
      <c r="J158" s="166">
        <f t="shared" si="35"/>
        <v>5.9210577910925335E-4</v>
      </c>
    </row>
    <row r="159" spans="2:10" x14ac:dyDescent="0.25">
      <c r="B159" s="164" t="s">
        <v>120</v>
      </c>
      <c r="C159" s="165">
        <v>326</v>
      </c>
      <c r="D159" s="165">
        <v>42</v>
      </c>
      <c r="E159" s="165">
        <v>308</v>
      </c>
      <c r="F159" s="165">
        <v>226</v>
      </c>
      <c r="G159" s="165">
        <v>266</v>
      </c>
      <c r="H159" s="166">
        <f t="shared" si="33"/>
        <v>0.17699115044247793</v>
      </c>
      <c r="I159" s="167">
        <f t="shared" si="34"/>
        <v>-0.18404907975460127</v>
      </c>
      <c r="J159" s="166">
        <f t="shared" si="35"/>
        <v>5.2152363325517017E-4</v>
      </c>
    </row>
    <row r="160" spans="2:10" x14ac:dyDescent="0.25">
      <c r="B160" s="164" t="s">
        <v>129</v>
      </c>
      <c r="C160" s="165">
        <v>59</v>
      </c>
      <c r="D160" s="165">
        <v>6</v>
      </c>
      <c r="E160" s="165">
        <v>63</v>
      </c>
      <c r="F160" s="165">
        <v>84</v>
      </c>
      <c r="G160" s="165">
        <v>145</v>
      </c>
      <c r="H160" s="166">
        <f t="shared" si="33"/>
        <v>0.72619047619047628</v>
      </c>
      <c r="I160" s="167">
        <f t="shared" si="34"/>
        <v>1.4576271186440679</v>
      </c>
      <c r="J160" s="166">
        <f t="shared" si="35"/>
        <v>2.8428919857894611E-4</v>
      </c>
    </row>
    <row r="161" spans="2:10" x14ac:dyDescent="0.25">
      <c r="B161" s="164" t="s">
        <v>132</v>
      </c>
      <c r="C161" s="165">
        <v>197</v>
      </c>
      <c r="D161" s="165">
        <v>1</v>
      </c>
      <c r="E161" s="165">
        <v>159</v>
      </c>
      <c r="F161" s="165">
        <v>110</v>
      </c>
      <c r="G161" s="165">
        <v>211</v>
      </c>
      <c r="H161" s="166">
        <f t="shared" si="33"/>
        <v>0.91818181818181821</v>
      </c>
      <c r="I161" s="167">
        <f t="shared" si="34"/>
        <v>7.1065989847715727E-2</v>
      </c>
      <c r="J161" s="166">
        <f t="shared" si="35"/>
        <v>4.1368979931143195E-4</v>
      </c>
    </row>
    <row r="162" spans="2:10" x14ac:dyDescent="0.25">
      <c r="B162" s="170" t="s">
        <v>146</v>
      </c>
      <c r="C162" s="171">
        <f>C154-SUM(C155:C161)</f>
        <v>1588</v>
      </c>
      <c r="D162" s="171">
        <f>D154-SUM(D155:D161)</f>
        <v>296</v>
      </c>
      <c r="E162" s="171">
        <f>E154-SUM(E155:E161)</f>
        <v>1192</v>
      </c>
      <c r="F162" s="171">
        <f>F154-SUM(F155:F161)</f>
        <v>1318</v>
      </c>
      <c r="G162" s="171">
        <f>G154-SUM(G155:G161)</f>
        <v>1990</v>
      </c>
      <c r="H162" s="172">
        <f t="shared" si="33"/>
        <v>0.50986342943854335</v>
      </c>
      <c r="I162" s="173">
        <f t="shared" si="34"/>
        <v>0.25314861460957183</v>
      </c>
      <c r="J162" s="172">
        <f t="shared" si="35"/>
        <v>3.9016241736007091E-3</v>
      </c>
    </row>
    <row r="163" spans="2:10" x14ac:dyDescent="0.25">
      <c r="C163" s="80"/>
      <c r="D163" s="80"/>
      <c r="E163" s="80"/>
      <c r="F163" s="80"/>
      <c r="G163" s="80"/>
      <c r="H163" s="80"/>
    </row>
    <row r="164" spans="2:10" x14ac:dyDescent="0.25">
      <c r="B164" s="106" t="s">
        <v>41</v>
      </c>
      <c r="C164" s="106"/>
      <c r="D164" s="106"/>
      <c r="E164" s="106"/>
      <c r="F164" s="106"/>
      <c r="G164" s="106"/>
      <c r="H164" s="106"/>
      <c r="I164" s="106"/>
      <c r="J164" s="106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19F25-7C98-44E4-B837-745D413A8234}">
  <sheetPr>
    <tabColor rgb="FFFFC000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8" width="13" customWidth="1"/>
    <col min="9" max="10" width="10.5703125" customWidth="1"/>
    <col min="11" max="11" width="11.5703125" customWidth="1"/>
    <col min="12" max="13" width="10.5703125" customWidth="1"/>
    <col min="15" max="15" width="0" hidden="1" customWidth="1"/>
    <col min="16" max="27" width="11.42578125" hidden="1" customWidth="1"/>
  </cols>
  <sheetData>
    <row r="1" spans="1:27" ht="42.75" customHeight="1" x14ac:dyDescent="0.25"/>
    <row r="4" spans="1:27" ht="42" customHeight="1" thickBot="1" x14ac:dyDescent="0.3">
      <c r="B4" s="265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P4" s="265" t="s">
        <v>262</v>
      </c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</row>
    <row r="5" spans="1:27" ht="6" customHeight="1" x14ac:dyDescent="0.25"/>
    <row r="6" spans="1:27" ht="15.75" x14ac:dyDescent="0.25">
      <c r="B6" s="145"/>
      <c r="C6" s="293" t="s">
        <v>46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27" s="146" customFormat="1" ht="72" customHeight="1" x14ac:dyDescent="0.25">
      <c r="B7" s="147"/>
      <c r="C7" s="174" t="s">
        <v>254</v>
      </c>
      <c r="D7" s="174" t="s">
        <v>255</v>
      </c>
      <c r="E7" s="174" t="s">
        <v>256</v>
      </c>
      <c r="F7" s="174" t="s">
        <v>257</v>
      </c>
      <c r="G7" s="174" t="s">
        <v>258</v>
      </c>
      <c r="H7" s="174" t="s">
        <v>259</v>
      </c>
      <c r="I7" s="175" t="str">
        <f>CONCATENATE("var. ",RIGHT(H7,2),"/",RIGHT(G7,2))</f>
        <v>var. 23/22</v>
      </c>
      <c r="J7" s="175" t="str">
        <f>CONCATENATE("var. ",RIGHT(H7,2),"/",RIGHT(D7,2))</f>
        <v>var. 23/19</v>
      </c>
      <c r="K7" s="174" t="str">
        <f>CONCATENATE("dif. ",RIGHT(H7,2),"/",RIGHT(G7,2))</f>
        <v>dif. 23/22</v>
      </c>
      <c r="L7" s="174" t="str">
        <f>CONCATENATE("dif. ",RIGHT(H7,2),"/",RIGHT(D7,2))</f>
        <v>dif. 23/19</v>
      </c>
      <c r="M7" s="175" t="str">
        <f>CONCATENATE("Cuota s/ total lugares de residencia ",RIGHT(H7,4))</f>
        <v>Cuota s/ total lugares de residencia 2023</v>
      </c>
      <c r="P7" s="147"/>
      <c r="Q7" s="174" t="s">
        <v>254</v>
      </c>
      <c r="R7" s="174" t="s">
        <v>255</v>
      </c>
      <c r="S7" s="174" t="s">
        <v>256</v>
      </c>
      <c r="T7" s="174" t="s">
        <v>257</v>
      </c>
      <c r="U7" s="174" t="s">
        <v>258</v>
      </c>
      <c r="V7" s="174" t="s">
        <v>259</v>
      </c>
      <c r="W7" s="175" t="str">
        <f>CONCATENATE("var. ",RIGHT(V7,2),"/",RIGHT(U7,2))</f>
        <v>var. 23/22</v>
      </c>
      <c r="X7" s="175" t="str">
        <f>CONCATENATE("var. ",RIGHT(V7,2),"/",RIGHT(R7,2))</f>
        <v>var. 23/19</v>
      </c>
      <c r="Y7" s="174" t="str">
        <f>CONCATENATE("dif. ",RIGHT(V7,2),"/",RIGHT(U7,2))</f>
        <v>dif. 23/22</v>
      </c>
      <c r="Z7" s="174" t="str">
        <f>CONCATENATE("dif. ",RIGHT(V7,2),"/",RIGHT(R7,2))</f>
        <v>dif. 23/19</v>
      </c>
      <c r="AA7" s="175" t="str">
        <f>CONCATENATE("Cuota s/ total lugares de residencia ",RIGHT(V7,4))</f>
        <v>Cuota s/ total lugares de residencia 2023</v>
      </c>
    </row>
    <row r="8" spans="1:27" x14ac:dyDescent="0.25">
      <c r="A8" s="1"/>
      <c r="B8" s="152" t="s">
        <v>46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54</v>
      </c>
      <c r="Q8" s="153"/>
      <c r="R8" s="153"/>
      <c r="S8" s="153"/>
      <c r="T8" s="153"/>
      <c r="U8" s="153"/>
      <c r="V8" s="154"/>
      <c r="W8" s="154"/>
      <c r="X8" s="154"/>
      <c r="Y8" s="154"/>
      <c r="Z8" s="153"/>
      <c r="AA8" s="153"/>
    </row>
    <row r="9" spans="1:27" x14ac:dyDescent="0.25">
      <c r="A9" s="1"/>
      <c r="B9" s="156" t="s">
        <v>69</v>
      </c>
      <c r="C9" s="178">
        <v>5833427</v>
      </c>
      <c r="D9" s="178">
        <v>5758718</v>
      </c>
      <c r="E9" s="178">
        <v>1875217</v>
      </c>
      <c r="F9" s="178">
        <v>2671032</v>
      </c>
      <c r="G9" s="178">
        <v>5598997</v>
      </c>
      <c r="H9" s="178">
        <v>6137593</v>
      </c>
      <c r="I9" s="179">
        <f>IFERROR(H9/G9-1,"-")</f>
        <v>9.619508636993368E-2</v>
      </c>
      <c r="J9" s="179">
        <f>IFERROR(H9/D9-1,"-")</f>
        <v>6.579155291160288E-2</v>
      </c>
      <c r="K9" s="178">
        <f>H9-G9</f>
        <v>538596</v>
      </c>
      <c r="L9" s="178">
        <f>H9-D9</f>
        <v>378875</v>
      </c>
      <c r="M9" s="179">
        <f t="shared" ref="M9:M21" si="0">H9/H$9</f>
        <v>1</v>
      </c>
      <c r="P9" s="156" t="s">
        <v>69</v>
      </c>
      <c r="Q9" s="178">
        <v>242072</v>
      </c>
      <c r="R9" s="178">
        <v>229274</v>
      </c>
      <c r="S9" s="178">
        <v>95589</v>
      </c>
      <c r="T9" s="178">
        <v>169647</v>
      </c>
      <c r="U9" s="178">
        <v>238716</v>
      </c>
      <c r="V9" s="178">
        <v>249533</v>
      </c>
      <c r="W9" s="179">
        <f>IFERROR(V9/U9-1,"-")</f>
        <v>4.5313259270430173E-2</v>
      </c>
      <c r="X9" s="179">
        <f>IFERROR(V9/R9-1,"-")</f>
        <v>8.8361523766323335E-2</v>
      </c>
      <c r="Y9" s="178">
        <f>V9-U9</f>
        <v>10817</v>
      </c>
      <c r="Z9" s="178">
        <f>V9-R9</f>
        <v>20259</v>
      </c>
      <c r="AA9" s="179">
        <f t="shared" ref="AA9:AA21" si="1">V9/V$9</f>
        <v>1</v>
      </c>
    </row>
    <row r="10" spans="1:27" x14ac:dyDescent="0.25">
      <c r="A10" s="1" t="s">
        <v>97</v>
      </c>
      <c r="B10" s="159" t="s">
        <v>98</v>
      </c>
      <c r="C10" s="160">
        <v>1136705</v>
      </c>
      <c r="D10" s="160">
        <v>1155302</v>
      </c>
      <c r="E10" s="160">
        <v>497012</v>
      </c>
      <c r="F10" s="160">
        <v>856332</v>
      </c>
      <c r="G10" s="160">
        <v>1108727</v>
      </c>
      <c r="H10" s="160">
        <v>1140621</v>
      </c>
      <c r="I10" s="162">
        <f>IFERROR(H10/G10-1,"-")</f>
        <v>2.8766323901194824E-2</v>
      </c>
      <c r="J10" s="161">
        <f t="shared" ref="J10:J21" si="2">IFERROR(H10/D10-1,"-")</f>
        <v>-1.2707499857180227E-2</v>
      </c>
      <c r="K10" s="159">
        <f t="shared" ref="K10:K20" si="3">H10-G10</f>
        <v>31894</v>
      </c>
      <c r="L10" s="160">
        <f t="shared" ref="L10:L21" si="4">H10-D10</f>
        <v>-14681</v>
      </c>
      <c r="M10" s="161">
        <f t="shared" si="0"/>
        <v>0.18584174610470261</v>
      </c>
      <c r="P10" s="159" t="s">
        <v>98</v>
      </c>
      <c r="Q10" s="160">
        <v>138888</v>
      </c>
      <c r="R10" s="160">
        <v>123470</v>
      </c>
      <c r="S10" s="160">
        <v>54749</v>
      </c>
      <c r="T10" s="160">
        <v>107331</v>
      </c>
      <c r="U10" s="160">
        <v>138764</v>
      </c>
      <c r="V10" s="160">
        <v>151114</v>
      </c>
      <c r="W10" s="162">
        <f>IFERROR(V10/U10-1,"-")</f>
        <v>8.9000028825920285E-2</v>
      </c>
      <c r="X10" s="161">
        <f t="shared" ref="X10:X21" si="5">IFERROR(V10/R10-1,"-")</f>
        <v>0.22389244350854454</v>
      </c>
      <c r="Y10" s="159">
        <f t="shared" ref="Y10:Y20" si="6">V10-U10</f>
        <v>12350</v>
      </c>
      <c r="Z10" s="160">
        <f t="shared" ref="Z10:Z21" si="7">V10-R10</f>
        <v>27644</v>
      </c>
      <c r="AA10" s="161">
        <f t="shared" si="1"/>
        <v>0.6055872369586387</v>
      </c>
    </row>
    <row r="11" spans="1:27" x14ac:dyDescent="0.25">
      <c r="A11" s="163" t="s">
        <v>104</v>
      </c>
      <c r="B11" s="164" t="s">
        <v>104</v>
      </c>
      <c r="C11" s="165">
        <v>451848</v>
      </c>
      <c r="D11" s="165">
        <v>441505</v>
      </c>
      <c r="E11" s="165">
        <v>220009</v>
      </c>
      <c r="F11" s="165">
        <v>436845</v>
      </c>
      <c r="G11" s="165">
        <v>445101</v>
      </c>
      <c r="H11" s="165">
        <v>456370</v>
      </c>
      <c r="I11" s="167">
        <f>IFERROR(H11/G11-1,"-")</f>
        <v>2.5317849207258547E-2</v>
      </c>
      <c r="J11" s="166">
        <f t="shared" si="2"/>
        <v>3.3668927871711496E-2</v>
      </c>
      <c r="K11" s="164">
        <f t="shared" si="3"/>
        <v>11269</v>
      </c>
      <c r="L11" s="165">
        <f t="shared" si="4"/>
        <v>14865</v>
      </c>
      <c r="M11" s="166">
        <f t="shared" si="0"/>
        <v>7.4356510768961062E-2</v>
      </c>
      <c r="P11" s="164" t="s">
        <v>104</v>
      </c>
      <c r="Q11" s="165">
        <v>76993</v>
      </c>
      <c r="R11" s="165">
        <v>62404</v>
      </c>
      <c r="S11" s="165">
        <v>24745</v>
      </c>
      <c r="T11" s="165">
        <v>54386</v>
      </c>
      <c r="U11" s="165">
        <v>71620</v>
      </c>
      <c r="V11" s="165">
        <v>67875</v>
      </c>
      <c r="W11" s="167">
        <f>IFERROR(V11/U11-1,"-")</f>
        <v>-5.2289863166713246E-2</v>
      </c>
      <c r="X11" s="166">
        <f t="shared" si="5"/>
        <v>8.7670662137042443E-2</v>
      </c>
      <c r="Y11" s="164">
        <f t="shared" si="6"/>
        <v>-3745</v>
      </c>
      <c r="Z11" s="165">
        <f t="shared" si="7"/>
        <v>5471</v>
      </c>
      <c r="AA11" s="166">
        <f t="shared" si="1"/>
        <v>0.27200811115163126</v>
      </c>
    </row>
    <row r="12" spans="1:27" x14ac:dyDescent="0.25">
      <c r="A12" s="163" t="s">
        <v>101</v>
      </c>
      <c r="B12" s="164" t="s">
        <v>101</v>
      </c>
      <c r="C12" s="165">
        <v>684857</v>
      </c>
      <c r="D12" s="165">
        <v>713797</v>
      </c>
      <c r="E12" s="165">
        <v>277003</v>
      </c>
      <c r="F12" s="165">
        <v>419487</v>
      </c>
      <c r="G12" s="165">
        <v>663626</v>
      </c>
      <c r="H12" s="165">
        <v>684251</v>
      </c>
      <c r="I12" s="167">
        <f>IFERROR(H12/G12-1,"-")</f>
        <v>3.1079252470518126E-2</v>
      </c>
      <c r="J12" s="166">
        <f t="shared" si="2"/>
        <v>-4.1392720899639524E-2</v>
      </c>
      <c r="K12" s="164">
        <f t="shared" si="3"/>
        <v>20625</v>
      </c>
      <c r="L12" s="165">
        <f t="shared" si="4"/>
        <v>-29546</v>
      </c>
      <c r="M12" s="166">
        <f t="shared" si="0"/>
        <v>0.11148523533574155</v>
      </c>
      <c r="P12" s="164" t="s">
        <v>101</v>
      </c>
      <c r="Q12" s="165">
        <v>61895</v>
      </c>
      <c r="R12" s="165">
        <v>61066</v>
      </c>
      <c r="S12" s="165">
        <v>30004</v>
      </c>
      <c r="T12" s="165">
        <v>52945</v>
      </c>
      <c r="U12" s="165">
        <v>67144</v>
      </c>
      <c r="V12" s="165">
        <v>83239</v>
      </c>
      <c r="W12" s="167">
        <f>IFERROR(V12/U12-1,"-")</f>
        <v>0.23970868580960314</v>
      </c>
      <c r="X12" s="166">
        <f t="shared" si="5"/>
        <v>0.36309894212818916</v>
      </c>
      <c r="Y12" s="164">
        <f t="shared" si="6"/>
        <v>16095</v>
      </c>
      <c r="Z12" s="165">
        <f t="shared" si="7"/>
        <v>22173</v>
      </c>
      <c r="AA12" s="166">
        <f t="shared" si="1"/>
        <v>0.33357912580700749</v>
      </c>
    </row>
    <row r="13" spans="1:27" x14ac:dyDescent="0.25">
      <c r="A13" s="1"/>
      <c r="B13" s="159" t="s">
        <v>108</v>
      </c>
      <c r="C13" s="160">
        <v>4696722</v>
      </c>
      <c r="D13" s="160">
        <v>4603416</v>
      </c>
      <c r="E13" s="160">
        <v>1378205</v>
      </c>
      <c r="F13" s="160">
        <v>1814700</v>
      </c>
      <c r="G13" s="160">
        <v>4490270</v>
      </c>
      <c r="H13" s="160">
        <v>4996972</v>
      </c>
      <c r="I13" s="162">
        <f>IFERROR(H13/G13-1,"-")</f>
        <v>0.11284443919853371</v>
      </c>
      <c r="J13" s="161">
        <f t="shared" si="2"/>
        <v>8.5492164948811844E-2</v>
      </c>
      <c r="K13" s="159">
        <f t="shared" si="3"/>
        <v>506702</v>
      </c>
      <c r="L13" s="160">
        <f t="shared" si="4"/>
        <v>393556</v>
      </c>
      <c r="M13" s="161">
        <f t="shared" si="0"/>
        <v>0.81415825389529739</v>
      </c>
      <c r="P13" s="159" t="s">
        <v>108</v>
      </c>
      <c r="Q13" s="160">
        <v>103184</v>
      </c>
      <c r="R13" s="160">
        <v>105804</v>
      </c>
      <c r="S13" s="160">
        <v>40840</v>
      </c>
      <c r="T13" s="160">
        <v>62316</v>
      </c>
      <c r="U13" s="160">
        <v>99952</v>
      </c>
      <c r="V13" s="160">
        <v>98419</v>
      </c>
      <c r="W13" s="162">
        <f>IFERROR(V13/U13-1,"-")</f>
        <v>-1.5337361933728144E-2</v>
      </c>
      <c r="X13" s="161">
        <f t="shared" si="5"/>
        <v>-6.9798873388529747E-2</v>
      </c>
      <c r="Y13" s="159">
        <f t="shared" si="6"/>
        <v>-1533</v>
      </c>
      <c r="Z13" s="160">
        <f t="shared" si="7"/>
        <v>-7385</v>
      </c>
      <c r="AA13" s="161">
        <f t="shared" si="1"/>
        <v>0.39441276304136125</v>
      </c>
    </row>
    <row r="14" spans="1:27" s="57" customFormat="1" x14ac:dyDescent="0.25">
      <c r="B14" s="164" t="s">
        <v>111</v>
      </c>
      <c r="C14" s="165">
        <v>2059001</v>
      </c>
      <c r="D14" s="165">
        <v>2086389</v>
      </c>
      <c r="E14" s="165">
        <v>547900</v>
      </c>
      <c r="F14" s="165">
        <v>529721</v>
      </c>
      <c r="G14" s="165">
        <v>2069096</v>
      </c>
      <c r="H14" s="165">
        <v>2330818</v>
      </c>
      <c r="I14" s="167">
        <f t="shared" ref="I14:I21" si="8">IFERROR(H14/G14-1,"-")</f>
        <v>0.12649098930160796</v>
      </c>
      <c r="J14" s="166">
        <f t="shared" si="2"/>
        <v>0.1171540877564059</v>
      </c>
      <c r="K14" s="164">
        <f t="shared" si="3"/>
        <v>261722</v>
      </c>
      <c r="L14" s="165">
        <f t="shared" si="4"/>
        <v>244429</v>
      </c>
      <c r="M14" s="166">
        <f t="shared" si="0"/>
        <v>0.37976092582222382</v>
      </c>
      <c r="P14" s="164" t="s">
        <v>111</v>
      </c>
      <c r="Q14" s="165">
        <v>12778</v>
      </c>
      <c r="R14" s="165">
        <v>11183</v>
      </c>
      <c r="S14" s="165">
        <v>4001</v>
      </c>
      <c r="T14" s="165">
        <v>3540</v>
      </c>
      <c r="U14" s="165">
        <v>10646</v>
      </c>
      <c r="V14" s="165">
        <v>12537</v>
      </c>
      <c r="W14" s="167">
        <f t="shared" ref="W14:W21" si="9">IFERROR(V14/U14-1,"-")</f>
        <v>0.17762539921097131</v>
      </c>
      <c r="X14" s="166">
        <f t="shared" si="5"/>
        <v>0.12107663417687564</v>
      </c>
      <c r="Y14" s="164">
        <f t="shared" si="6"/>
        <v>1891</v>
      </c>
      <c r="Z14" s="165">
        <f t="shared" si="7"/>
        <v>1354</v>
      </c>
      <c r="AA14" s="166">
        <f t="shared" si="1"/>
        <v>5.0241851779123402E-2</v>
      </c>
    </row>
    <row r="15" spans="1:27" s="57" customFormat="1" x14ac:dyDescent="0.25">
      <c r="B15" s="164" t="s">
        <v>114</v>
      </c>
      <c r="C15" s="165">
        <v>725743</v>
      </c>
      <c r="D15" s="165">
        <v>617040</v>
      </c>
      <c r="E15" s="165">
        <v>178678</v>
      </c>
      <c r="F15" s="165">
        <v>269058</v>
      </c>
      <c r="G15" s="165">
        <v>473292</v>
      </c>
      <c r="H15" s="165">
        <v>531708</v>
      </c>
      <c r="I15" s="167">
        <f t="shared" si="8"/>
        <v>0.12342486245277762</v>
      </c>
      <c r="J15" s="166">
        <f t="shared" si="2"/>
        <v>-0.13829249319331005</v>
      </c>
      <c r="K15" s="164">
        <f t="shared" si="3"/>
        <v>58416</v>
      </c>
      <c r="L15" s="165">
        <f t="shared" si="4"/>
        <v>-85332</v>
      </c>
      <c r="M15" s="166">
        <f t="shared" si="0"/>
        <v>8.6631355321214687E-2</v>
      </c>
      <c r="P15" s="164" t="s">
        <v>114</v>
      </c>
      <c r="Q15" s="165">
        <v>11843</v>
      </c>
      <c r="R15" s="165">
        <v>10424</v>
      </c>
      <c r="S15" s="165">
        <v>4206</v>
      </c>
      <c r="T15" s="165">
        <v>7799</v>
      </c>
      <c r="U15" s="165">
        <v>12069</v>
      </c>
      <c r="V15" s="165">
        <v>14374</v>
      </c>
      <c r="W15" s="167">
        <f t="shared" si="9"/>
        <v>0.19098516861380399</v>
      </c>
      <c r="X15" s="166">
        <f t="shared" si="5"/>
        <v>0.37893323100537213</v>
      </c>
      <c r="Y15" s="164">
        <f t="shared" si="6"/>
        <v>2305</v>
      </c>
      <c r="Z15" s="165">
        <f t="shared" si="7"/>
        <v>3950</v>
      </c>
      <c r="AA15" s="166">
        <f t="shared" si="1"/>
        <v>5.7603603531396652E-2</v>
      </c>
    </row>
    <row r="16" spans="1:27" x14ac:dyDescent="0.25">
      <c r="A16" s="1"/>
      <c r="B16" s="164" t="s">
        <v>117</v>
      </c>
      <c r="C16" s="165">
        <v>194228</v>
      </c>
      <c r="D16" s="165">
        <v>198160</v>
      </c>
      <c r="E16" s="165">
        <v>68327</v>
      </c>
      <c r="F16" s="165">
        <v>149908</v>
      </c>
      <c r="G16" s="165">
        <v>230477</v>
      </c>
      <c r="H16" s="165">
        <v>256099</v>
      </c>
      <c r="I16" s="167">
        <f t="shared" si="8"/>
        <v>0.11116944423955544</v>
      </c>
      <c r="J16" s="166">
        <f t="shared" si="2"/>
        <v>0.29238494146144522</v>
      </c>
      <c r="K16" s="164">
        <f t="shared" si="3"/>
        <v>25622</v>
      </c>
      <c r="L16" s="165">
        <f t="shared" si="4"/>
        <v>57939</v>
      </c>
      <c r="M16" s="166">
        <f t="shared" si="0"/>
        <v>4.1726292375528974E-2</v>
      </c>
      <c r="P16" s="164" t="s">
        <v>117</v>
      </c>
      <c r="Q16" s="165">
        <v>6965</v>
      </c>
      <c r="R16" s="165">
        <v>7233</v>
      </c>
      <c r="S16" s="165">
        <v>2911</v>
      </c>
      <c r="T16" s="165">
        <v>7489</v>
      </c>
      <c r="U16" s="165">
        <v>9030</v>
      </c>
      <c r="V16" s="165">
        <v>9352</v>
      </c>
      <c r="W16" s="167">
        <f t="shared" si="9"/>
        <v>3.5658914728682101E-2</v>
      </c>
      <c r="X16" s="166">
        <f t="shared" si="5"/>
        <v>0.29296280934605279</v>
      </c>
      <c r="Y16" s="164">
        <f t="shared" si="6"/>
        <v>322</v>
      </c>
      <c r="Z16" s="165">
        <f t="shared" si="7"/>
        <v>2119</v>
      </c>
      <c r="AA16" s="166">
        <f t="shared" si="1"/>
        <v>3.7478008920663802E-2</v>
      </c>
    </row>
    <row r="17" spans="1:27" x14ac:dyDescent="0.25">
      <c r="A17" s="1"/>
      <c r="B17" s="164" t="s">
        <v>124</v>
      </c>
      <c r="C17" s="165">
        <v>180360</v>
      </c>
      <c r="D17" s="165">
        <v>170060</v>
      </c>
      <c r="E17" s="165">
        <v>47978</v>
      </c>
      <c r="F17" s="165">
        <v>108037</v>
      </c>
      <c r="G17" s="165">
        <v>207890</v>
      </c>
      <c r="H17" s="165">
        <v>204441</v>
      </c>
      <c r="I17" s="167">
        <f t="shared" si="8"/>
        <v>-1.6590504593775535E-2</v>
      </c>
      <c r="J17" s="166">
        <f t="shared" si="2"/>
        <v>0.20216982241561809</v>
      </c>
      <c r="K17" s="164">
        <f t="shared" si="3"/>
        <v>-3449</v>
      </c>
      <c r="L17" s="165">
        <f t="shared" si="4"/>
        <v>34381</v>
      </c>
      <c r="M17" s="166">
        <f t="shared" si="0"/>
        <v>3.3309637833593725E-2</v>
      </c>
      <c r="P17" s="164" t="s">
        <v>124</v>
      </c>
      <c r="Q17" s="165">
        <v>1801</v>
      </c>
      <c r="R17" s="165">
        <v>1959</v>
      </c>
      <c r="S17" s="165">
        <v>752</v>
      </c>
      <c r="T17" s="165">
        <v>1381</v>
      </c>
      <c r="U17" s="165">
        <v>2699</v>
      </c>
      <c r="V17" s="165">
        <v>2800</v>
      </c>
      <c r="W17" s="167">
        <f t="shared" si="9"/>
        <v>3.7421267135976377E-2</v>
      </c>
      <c r="X17" s="166">
        <f t="shared" si="5"/>
        <v>0.42930066360387964</v>
      </c>
      <c r="Y17" s="164">
        <f t="shared" si="6"/>
        <v>101</v>
      </c>
      <c r="Z17" s="165">
        <f t="shared" si="7"/>
        <v>841</v>
      </c>
      <c r="AA17" s="166">
        <f t="shared" si="1"/>
        <v>1.1220960754689761E-2</v>
      </c>
    </row>
    <row r="18" spans="1:27" x14ac:dyDescent="0.25">
      <c r="A18" s="1"/>
      <c r="B18" s="164" t="s">
        <v>120</v>
      </c>
      <c r="C18" s="165">
        <v>169411</v>
      </c>
      <c r="D18" s="165">
        <v>164649</v>
      </c>
      <c r="E18" s="165">
        <v>68879</v>
      </c>
      <c r="F18" s="165">
        <v>115267</v>
      </c>
      <c r="G18" s="165">
        <v>181465</v>
      </c>
      <c r="H18" s="165">
        <v>185590</v>
      </c>
      <c r="I18" s="167">
        <f t="shared" si="8"/>
        <v>2.2731656242250597E-2</v>
      </c>
      <c r="J18" s="166">
        <f t="shared" si="2"/>
        <v>0.12718571020777536</v>
      </c>
      <c r="K18" s="164">
        <f t="shared" si="3"/>
        <v>4125</v>
      </c>
      <c r="L18" s="165">
        <f t="shared" si="4"/>
        <v>20941</v>
      </c>
      <c r="M18" s="166">
        <f t="shared" si="0"/>
        <v>3.0238238345227517E-2</v>
      </c>
      <c r="P18" s="164" t="s">
        <v>120</v>
      </c>
      <c r="Q18" s="165">
        <v>1912</v>
      </c>
      <c r="R18" s="165">
        <v>1573</v>
      </c>
      <c r="S18" s="165">
        <v>793</v>
      </c>
      <c r="T18" s="165">
        <v>1412</v>
      </c>
      <c r="U18" s="165">
        <v>1963</v>
      </c>
      <c r="V18" s="165">
        <v>2060</v>
      </c>
      <c r="W18" s="167">
        <f t="shared" si="9"/>
        <v>4.9414161996943484E-2</v>
      </c>
      <c r="X18" s="166">
        <f t="shared" si="5"/>
        <v>0.30959949141767318</v>
      </c>
      <c r="Y18" s="164">
        <f t="shared" si="6"/>
        <v>97</v>
      </c>
      <c r="Z18" s="165">
        <f t="shared" si="7"/>
        <v>487</v>
      </c>
      <c r="AA18" s="166">
        <f t="shared" si="1"/>
        <v>8.25542112666461E-3</v>
      </c>
    </row>
    <row r="19" spans="1:27" x14ac:dyDescent="0.25">
      <c r="A19" s="1"/>
      <c r="B19" s="164" t="s">
        <v>129</v>
      </c>
      <c r="C19" s="165">
        <v>84129</v>
      </c>
      <c r="D19" s="165">
        <v>89842</v>
      </c>
      <c r="E19" s="165">
        <v>35951</v>
      </c>
      <c r="F19" s="165">
        <v>29742</v>
      </c>
      <c r="G19" s="165">
        <v>75333</v>
      </c>
      <c r="H19" s="165">
        <v>82461</v>
      </c>
      <c r="I19" s="167">
        <f t="shared" si="8"/>
        <v>9.4619887698618177E-2</v>
      </c>
      <c r="J19" s="166">
        <f t="shared" si="2"/>
        <v>-8.2155339373566894E-2</v>
      </c>
      <c r="K19" s="164">
        <f t="shared" si="3"/>
        <v>7128</v>
      </c>
      <c r="L19" s="165">
        <f t="shared" si="4"/>
        <v>-7381</v>
      </c>
      <c r="M19" s="166">
        <f t="shared" si="0"/>
        <v>1.3435397231455393E-2</v>
      </c>
      <c r="P19" s="164" t="s">
        <v>129</v>
      </c>
      <c r="Q19" s="165">
        <v>1900</v>
      </c>
      <c r="R19" s="165">
        <v>1706</v>
      </c>
      <c r="S19" s="165">
        <v>714</v>
      </c>
      <c r="T19" s="165">
        <v>581</v>
      </c>
      <c r="U19" s="165">
        <v>1158</v>
      </c>
      <c r="V19" s="165">
        <v>1413</v>
      </c>
      <c r="W19" s="167">
        <f t="shared" si="9"/>
        <v>0.22020725388601026</v>
      </c>
      <c r="X19" s="166">
        <f t="shared" si="5"/>
        <v>-0.17174677608440803</v>
      </c>
      <c r="Y19" s="164">
        <f t="shared" si="6"/>
        <v>255</v>
      </c>
      <c r="Z19" s="165">
        <f t="shared" si="7"/>
        <v>-293</v>
      </c>
      <c r="AA19" s="166">
        <f t="shared" si="1"/>
        <v>5.662577695134511E-3</v>
      </c>
    </row>
    <row r="20" spans="1:27" x14ac:dyDescent="0.25">
      <c r="A20" s="163" t="s">
        <v>145</v>
      </c>
      <c r="B20" s="164" t="s">
        <v>132</v>
      </c>
      <c r="C20" s="165">
        <v>149405</v>
      </c>
      <c r="D20" s="165">
        <v>131708</v>
      </c>
      <c r="E20" s="165">
        <v>54462</v>
      </c>
      <c r="F20" s="165">
        <v>27717</v>
      </c>
      <c r="G20" s="165">
        <v>69864</v>
      </c>
      <c r="H20" s="165">
        <v>87757</v>
      </c>
      <c r="I20" s="167">
        <f t="shared" si="8"/>
        <v>0.25611187449902673</v>
      </c>
      <c r="J20" s="166">
        <f t="shared" si="2"/>
        <v>-0.33370030673915019</v>
      </c>
      <c r="K20" s="164">
        <f t="shared" si="3"/>
        <v>17893</v>
      </c>
      <c r="L20" s="165">
        <f t="shared" si="4"/>
        <v>-43951</v>
      </c>
      <c r="M20" s="166">
        <f t="shared" si="0"/>
        <v>1.4298276213492814E-2</v>
      </c>
      <c r="P20" s="164" t="s">
        <v>132</v>
      </c>
      <c r="Q20" s="165">
        <v>3376</v>
      </c>
      <c r="R20" s="165">
        <v>2770</v>
      </c>
      <c r="S20" s="165">
        <v>1136</v>
      </c>
      <c r="T20" s="165">
        <v>958</v>
      </c>
      <c r="U20" s="165">
        <v>1950</v>
      </c>
      <c r="V20" s="165">
        <v>2561</v>
      </c>
      <c r="W20" s="167">
        <f t="shared" si="9"/>
        <v>0.31333333333333324</v>
      </c>
      <c r="X20" s="166">
        <f t="shared" si="5"/>
        <v>-7.5451263537906099E-2</v>
      </c>
      <c r="Y20" s="164">
        <f t="shared" si="6"/>
        <v>611</v>
      </c>
      <c r="Z20" s="165">
        <f t="shared" si="7"/>
        <v>-209</v>
      </c>
      <c r="AA20" s="166">
        <f t="shared" si="1"/>
        <v>1.0263171604557314E-2</v>
      </c>
    </row>
    <row r="21" spans="1:27" x14ac:dyDescent="0.25">
      <c r="A21" s="169" t="s">
        <v>146</v>
      </c>
      <c r="B21" s="170" t="s">
        <v>146</v>
      </c>
      <c r="C21" s="171">
        <f t="shared" ref="C21:H21" si="10">C13-SUM(C14:C20)</f>
        <v>1134445</v>
      </c>
      <c r="D21" s="171">
        <f t="shared" si="10"/>
        <v>1145568</v>
      </c>
      <c r="E21" s="171">
        <f t="shared" si="10"/>
        <v>376030</v>
      </c>
      <c r="F21" s="171">
        <f t="shared" si="10"/>
        <v>585250</v>
      </c>
      <c r="G21" s="171">
        <f t="shared" si="10"/>
        <v>1182853</v>
      </c>
      <c r="H21" s="171">
        <f t="shared" si="10"/>
        <v>1318098</v>
      </c>
      <c r="I21" s="173">
        <f t="shared" si="8"/>
        <v>0.11433796084551506</v>
      </c>
      <c r="J21" s="172">
        <f t="shared" si="2"/>
        <v>0.15060651135506586</v>
      </c>
      <c r="K21" s="170">
        <f>H21-G21</f>
        <v>135245</v>
      </c>
      <c r="L21" s="171">
        <f t="shared" si="4"/>
        <v>172530</v>
      </c>
      <c r="M21" s="172">
        <f t="shared" si="0"/>
        <v>0.21475813075256048</v>
      </c>
      <c r="P21" s="170" t="s">
        <v>146</v>
      </c>
      <c r="Q21" s="171">
        <f t="shared" ref="Q21:V21" si="11">Q13-SUM(Q14:Q20)</f>
        <v>62609</v>
      </c>
      <c r="R21" s="171">
        <f t="shared" si="11"/>
        <v>68956</v>
      </c>
      <c r="S21" s="171">
        <f t="shared" si="11"/>
        <v>26327</v>
      </c>
      <c r="T21" s="171">
        <f t="shared" si="11"/>
        <v>39156</v>
      </c>
      <c r="U21" s="171">
        <f t="shared" si="11"/>
        <v>60437</v>
      </c>
      <c r="V21" s="171">
        <f t="shared" si="11"/>
        <v>53322</v>
      </c>
      <c r="W21" s="173">
        <f t="shared" si="9"/>
        <v>-0.11772589638797426</v>
      </c>
      <c r="X21" s="172">
        <f t="shared" si="5"/>
        <v>-0.22672428795173738</v>
      </c>
      <c r="Y21" s="170">
        <f>V21-U21</f>
        <v>-7115</v>
      </c>
      <c r="Z21" s="171">
        <f t="shared" si="7"/>
        <v>-15634</v>
      </c>
      <c r="AA21" s="172">
        <f t="shared" si="1"/>
        <v>0.21368716762913123</v>
      </c>
    </row>
    <row r="22" spans="1:27" x14ac:dyDescent="0.25">
      <c r="A22" s="1"/>
      <c r="B22" s="155" t="s">
        <v>47</v>
      </c>
      <c r="C22" s="153"/>
      <c r="D22" s="153"/>
      <c r="E22" s="153"/>
      <c r="F22" s="153"/>
      <c r="G22" s="153"/>
      <c r="H22" s="154"/>
      <c r="I22" s="154"/>
      <c r="J22" s="154"/>
      <c r="K22" s="154"/>
      <c r="L22" s="153"/>
      <c r="M22" s="153"/>
    </row>
    <row r="23" spans="1:27" x14ac:dyDescent="0.25">
      <c r="A23" s="1"/>
      <c r="B23" s="156" t="s">
        <v>69</v>
      </c>
      <c r="C23" s="178">
        <v>2080484</v>
      </c>
      <c r="D23" s="178">
        <v>2126941</v>
      </c>
      <c r="E23" s="178">
        <v>632838</v>
      </c>
      <c r="F23" s="178">
        <v>1026759</v>
      </c>
      <c r="G23" s="178">
        <v>2106493</v>
      </c>
      <c r="H23" s="178">
        <v>2273153</v>
      </c>
      <c r="I23" s="179">
        <f>IFERROR(H23/G23-1,"-")</f>
        <v>7.9117281661985173E-2</v>
      </c>
      <c r="J23" s="179">
        <f>IFERROR(H23/D23-1,"-")</f>
        <v>6.8742856524934171E-2</v>
      </c>
      <c r="K23" s="178">
        <f>H23-G23</f>
        <v>166660</v>
      </c>
      <c r="L23" s="178">
        <f>H23-D23</f>
        <v>146212</v>
      </c>
      <c r="M23" s="179">
        <f t="shared" ref="M23:M35" si="12">H23/H$9</f>
        <v>0.37036554883974876</v>
      </c>
    </row>
    <row r="24" spans="1:27" x14ac:dyDescent="0.25">
      <c r="A24" s="1" t="s">
        <v>97</v>
      </c>
      <c r="B24" s="159" t="s">
        <v>98</v>
      </c>
      <c r="C24" s="160">
        <v>211986</v>
      </c>
      <c r="D24" s="160">
        <v>247582</v>
      </c>
      <c r="E24" s="160">
        <v>110781</v>
      </c>
      <c r="F24" s="160">
        <v>268061</v>
      </c>
      <c r="G24" s="160">
        <v>228635</v>
      </c>
      <c r="H24" s="160">
        <v>201382</v>
      </c>
      <c r="I24" s="162">
        <f>IFERROR(H24/G24-1,"-")</f>
        <v>-0.11919872285520594</v>
      </c>
      <c r="J24" s="161">
        <f t="shared" ref="J24:J35" si="13">IFERROR(H24/D24-1,"-")</f>
        <v>-0.18660484203213479</v>
      </c>
      <c r="K24" s="159">
        <f t="shared" ref="K24:K34" si="14">H24-G24</f>
        <v>-27253</v>
      </c>
      <c r="L24" s="160">
        <f t="shared" ref="L24:L35" si="15">H24-D24</f>
        <v>-46200</v>
      </c>
      <c r="M24" s="161">
        <f t="shared" si="12"/>
        <v>3.2811233980487138E-2</v>
      </c>
    </row>
    <row r="25" spans="1:27" x14ac:dyDescent="0.25">
      <c r="A25" s="163" t="s">
        <v>104</v>
      </c>
      <c r="B25" s="164" t="s">
        <v>104</v>
      </c>
      <c r="C25" s="165">
        <v>96960</v>
      </c>
      <c r="D25" s="165">
        <v>122596</v>
      </c>
      <c r="E25" s="165">
        <v>62232</v>
      </c>
      <c r="F25" s="165">
        <v>133987</v>
      </c>
      <c r="G25" s="165">
        <v>92436</v>
      </c>
      <c r="H25" s="165">
        <v>81038</v>
      </c>
      <c r="I25" s="167">
        <f>IFERROR(H25/G25-1,"-")</f>
        <v>-0.12330693669133241</v>
      </c>
      <c r="J25" s="166">
        <f t="shared" si="13"/>
        <v>-0.33898332735162651</v>
      </c>
      <c r="K25" s="164">
        <f t="shared" si="14"/>
        <v>-11398</v>
      </c>
      <c r="L25" s="165">
        <f t="shared" si="15"/>
        <v>-41558</v>
      </c>
      <c r="M25" s="166">
        <f t="shared" si="12"/>
        <v>1.320354738412925E-2</v>
      </c>
    </row>
    <row r="26" spans="1:27" x14ac:dyDescent="0.25">
      <c r="A26" s="163" t="s">
        <v>101</v>
      </c>
      <c r="B26" s="164" t="s">
        <v>101</v>
      </c>
      <c r="C26" s="165">
        <v>115026</v>
      </c>
      <c r="D26" s="165">
        <v>124986</v>
      </c>
      <c r="E26" s="165">
        <v>48549</v>
      </c>
      <c r="F26" s="165">
        <v>134074</v>
      </c>
      <c r="G26" s="165">
        <v>136199</v>
      </c>
      <c r="H26" s="165">
        <v>120344</v>
      </c>
      <c r="I26" s="167">
        <f>IFERROR(H26/G26-1,"-")</f>
        <v>-0.11641054633293935</v>
      </c>
      <c r="J26" s="166">
        <f t="shared" si="13"/>
        <v>-3.7140159697886199E-2</v>
      </c>
      <c r="K26" s="164">
        <f t="shared" si="14"/>
        <v>-15855</v>
      </c>
      <c r="L26" s="165">
        <f t="shared" si="15"/>
        <v>-4642</v>
      </c>
      <c r="M26" s="166">
        <f t="shared" si="12"/>
        <v>1.9607686596357889E-2</v>
      </c>
    </row>
    <row r="27" spans="1:27" x14ac:dyDescent="0.25">
      <c r="A27" s="1"/>
      <c r="B27" s="159" t="s">
        <v>108</v>
      </c>
      <c r="C27" s="160">
        <v>1868498</v>
      </c>
      <c r="D27" s="160">
        <v>1879359</v>
      </c>
      <c r="E27" s="160">
        <v>522057</v>
      </c>
      <c r="F27" s="160">
        <v>758698</v>
      </c>
      <c r="G27" s="160">
        <v>1877858</v>
      </c>
      <c r="H27" s="160">
        <v>2071771</v>
      </c>
      <c r="I27" s="162">
        <f>IFERROR(H27/G27-1,"-")</f>
        <v>0.10326286652132377</v>
      </c>
      <c r="J27" s="161">
        <f t="shared" si="13"/>
        <v>0.10238171631923443</v>
      </c>
      <c r="K27" s="159">
        <f t="shared" si="14"/>
        <v>193913</v>
      </c>
      <c r="L27" s="160">
        <f t="shared" si="15"/>
        <v>192412</v>
      </c>
      <c r="M27" s="161">
        <f t="shared" si="12"/>
        <v>0.33755431485926163</v>
      </c>
    </row>
    <row r="28" spans="1:27" s="57" customFormat="1" x14ac:dyDescent="0.25">
      <c r="B28" s="164" t="s">
        <v>111</v>
      </c>
      <c r="C28" s="165">
        <v>894346</v>
      </c>
      <c r="D28" s="165">
        <v>915023</v>
      </c>
      <c r="E28" s="165">
        <v>229462</v>
      </c>
      <c r="F28" s="165">
        <v>247545</v>
      </c>
      <c r="G28" s="165">
        <v>944628</v>
      </c>
      <c r="H28" s="165">
        <v>1068528</v>
      </c>
      <c r="I28" s="167">
        <f t="shared" ref="I28:I35" si="16">IFERROR(H28/G28-1,"-")</f>
        <v>0.13116274342915935</v>
      </c>
      <c r="J28" s="166">
        <f t="shared" si="13"/>
        <v>0.16776081038400137</v>
      </c>
      <c r="K28" s="164">
        <f t="shared" si="14"/>
        <v>123900</v>
      </c>
      <c r="L28" s="165">
        <f t="shared" si="15"/>
        <v>153505</v>
      </c>
      <c r="M28" s="166">
        <f t="shared" si="12"/>
        <v>0.17409561044533256</v>
      </c>
    </row>
    <row r="29" spans="1:27" s="57" customFormat="1" x14ac:dyDescent="0.25">
      <c r="B29" s="164" t="s">
        <v>114</v>
      </c>
      <c r="C29" s="165">
        <v>278531</v>
      </c>
      <c r="D29" s="165">
        <v>252992</v>
      </c>
      <c r="E29" s="165">
        <v>67400</v>
      </c>
      <c r="F29" s="165">
        <v>126526</v>
      </c>
      <c r="G29" s="165">
        <v>208876</v>
      </c>
      <c r="H29" s="165">
        <v>224740</v>
      </c>
      <c r="I29" s="167">
        <f t="shared" si="16"/>
        <v>7.5949367088607556E-2</v>
      </c>
      <c r="J29" s="166">
        <f t="shared" si="13"/>
        <v>-0.11167151530483177</v>
      </c>
      <c r="K29" s="164">
        <f t="shared" si="14"/>
        <v>15864</v>
      </c>
      <c r="L29" s="165">
        <f t="shared" si="15"/>
        <v>-28252</v>
      </c>
      <c r="M29" s="166">
        <f t="shared" si="12"/>
        <v>3.6616960427320613E-2</v>
      </c>
    </row>
    <row r="30" spans="1:27" x14ac:dyDescent="0.25">
      <c r="A30" s="1"/>
      <c r="B30" s="164" t="s">
        <v>117</v>
      </c>
      <c r="C30" s="165">
        <v>59036</v>
      </c>
      <c r="D30" s="165">
        <v>64190</v>
      </c>
      <c r="E30" s="165">
        <v>24093</v>
      </c>
      <c r="F30" s="165">
        <v>51313</v>
      </c>
      <c r="G30" s="165">
        <v>75465</v>
      </c>
      <c r="H30" s="165">
        <v>79745</v>
      </c>
      <c r="I30" s="167">
        <f t="shared" si="16"/>
        <v>5.6715033459219466E-2</v>
      </c>
      <c r="J30" s="166">
        <f t="shared" si="13"/>
        <v>0.24232746533728</v>
      </c>
      <c r="K30" s="164">
        <f t="shared" si="14"/>
        <v>4280</v>
      </c>
      <c r="L30" s="165">
        <f t="shared" si="15"/>
        <v>15555</v>
      </c>
      <c r="M30" s="166">
        <f t="shared" si="12"/>
        <v>1.2992878478582728E-2</v>
      </c>
    </row>
    <row r="31" spans="1:27" x14ac:dyDescent="0.25">
      <c r="A31" s="1"/>
      <c r="B31" s="164" t="s">
        <v>124</v>
      </c>
      <c r="C31" s="165">
        <v>80806</v>
      </c>
      <c r="D31" s="165">
        <v>76457</v>
      </c>
      <c r="E31" s="165">
        <v>19991</v>
      </c>
      <c r="F31" s="165">
        <v>48411</v>
      </c>
      <c r="G31" s="165">
        <v>93749</v>
      </c>
      <c r="H31" s="165">
        <v>87657</v>
      </c>
      <c r="I31" s="167">
        <f t="shared" si="16"/>
        <v>-6.4982026474949106E-2</v>
      </c>
      <c r="J31" s="166">
        <f t="shared" si="13"/>
        <v>0.14648756817557573</v>
      </c>
      <c r="K31" s="164">
        <f t="shared" si="14"/>
        <v>-6092</v>
      </c>
      <c r="L31" s="165">
        <f t="shared" si="15"/>
        <v>11200</v>
      </c>
      <c r="M31" s="166">
        <f t="shared" si="12"/>
        <v>1.4281983181354645E-2</v>
      </c>
    </row>
    <row r="32" spans="1:27" x14ac:dyDescent="0.25">
      <c r="A32" s="1"/>
      <c r="B32" s="164" t="s">
        <v>120</v>
      </c>
      <c r="C32" s="165">
        <v>89360</v>
      </c>
      <c r="D32" s="165">
        <v>86460</v>
      </c>
      <c r="E32" s="165">
        <v>34233</v>
      </c>
      <c r="F32" s="165">
        <v>64599</v>
      </c>
      <c r="G32" s="165">
        <v>103351</v>
      </c>
      <c r="H32" s="165">
        <v>98783</v>
      </c>
      <c r="I32" s="167">
        <f t="shared" si="16"/>
        <v>-4.4198895027624308E-2</v>
      </c>
      <c r="J32" s="166">
        <f t="shared" si="13"/>
        <v>0.14252833680314603</v>
      </c>
      <c r="K32" s="164">
        <f t="shared" si="14"/>
        <v>-4568</v>
      </c>
      <c r="L32" s="165">
        <f t="shared" si="15"/>
        <v>12323</v>
      </c>
      <c r="M32" s="166">
        <f t="shared" si="12"/>
        <v>1.6094745937047308E-2</v>
      </c>
    </row>
    <row r="33" spans="1:13" x14ac:dyDescent="0.25">
      <c r="A33" s="1"/>
      <c r="B33" s="164" t="s">
        <v>129</v>
      </c>
      <c r="C33" s="165">
        <v>31830</v>
      </c>
      <c r="D33" s="165">
        <v>36957</v>
      </c>
      <c r="E33" s="165">
        <v>14222</v>
      </c>
      <c r="F33" s="165">
        <v>8857</v>
      </c>
      <c r="G33" s="165">
        <v>27617</v>
      </c>
      <c r="H33" s="165">
        <v>29460</v>
      </c>
      <c r="I33" s="167">
        <f t="shared" si="16"/>
        <v>6.6734257884636383E-2</v>
      </c>
      <c r="J33" s="166">
        <f t="shared" si="13"/>
        <v>-0.20285737478691457</v>
      </c>
      <c r="K33" s="164">
        <f t="shared" si="14"/>
        <v>1843</v>
      </c>
      <c r="L33" s="165">
        <f t="shared" si="15"/>
        <v>-7497</v>
      </c>
      <c r="M33" s="166">
        <f t="shared" si="12"/>
        <v>4.7999272679045352E-3</v>
      </c>
    </row>
    <row r="34" spans="1:13" x14ac:dyDescent="0.25">
      <c r="A34" s="163" t="s">
        <v>145</v>
      </c>
      <c r="B34" s="164" t="s">
        <v>132</v>
      </c>
      <c r="C34" s="165">
        <v>45467</v>
      </c>
      <c r="D34" s="165">
        <v>43890</v>
      </c>
      <c r="E34" s="165">
        <v>16687</v>
      </c>
      <c r="F34" s="165">
        <v>7112</v>
      </c>
      <c r="G34" s="165">
        <v>24469</v>
      </c>
      <c r="H34" s="165">
        <v>31586</v>
      </c>
      <c r="I34" s="167">
        <f t="shared" si="16"/>
        <v>0.29085782009890071</v>
      </c>
      <c r="J34" s="166">
        <f t="shared" si="13"/>
        <v>-0.28033720665299611</v>
      </c>
      <c r="K34" s="164">
        <f t="shared" si="14"/>
        <v>7117</v>
      </c>
      <c r="L34" s="165">
        <f t="shared" si="15"/>
        <v>-12304</v>
      </c>
      <c r="M34" s="166">
        <f t="shared" si="12"/>
        <v>5.1463171311620041E-3</v>
      </c>
    </row>
    <row r="35" spans="1:13" x14ac:dyDescent="0.25">
      <c r="A35" s="169" t="s">
        <v>146</v>
      </c>
      <c r="B35" s="170" t="s">
        <v>146</v>
      </c>
      <c r="C35" s="171">
        <f t="shared" ref="C35:H35" si="17">C27-SUM(C28:C34)</f>
        <v>389122</v>
      </c>
      <c r="D35" s="171">
        <f t="shared" si="17"/>
        <v>403390</v>
      </c>
      <c r="E35" s="171">
        <f t="shared" si="17"/>
        <v>115969</v>
      </c>
      <c r="F35" s="171">
        <f t="shared" si="17"/>
        <v>204335</v>
      </c>
      <c r="G35" s="171">
        <f t="shared" si="17"/>
        <v>399703</v>
      </c>
      <c r="H35" s="171">
        <f t="shared" si="17"/>
        <v>451272</v>
      </c>
      <c r="I35" s="173">
        <f t="shared" si="16"/>
        <v>0.12901829608484294</v>
      </c>
      <c r="J35" s="172">
        <f t="shared" si="13"/>
        <v>0.11869902575671176</v>
      </c>
      <c r="K35" s="170">
        <f>H35-G35</f>
        <v>51569</v>
      </c>
      <c r="L35" s="171">
        <f t="shared" si="15"/>
        <v>47882</v>
      </c>
      <c r="M35" s="172">
        <f t="shared" si="12"/>
        <v>7.3525891990557216E-2</v>
      </c>
    </row>
    <row r="36" spans="1:13" x14ac:dyDescent="0.25">
      <c r="A36" s="1"/>
      <c r="B36" s="155" t="s">
        <v>48</v>
      </c>
      <c r="C36" s="153"/>
      <c r="D36" s="153"/>
      <c r="E36" s="153"/>
      <c r="F36" s="153"/>
      <c r="G36" s="153"/>
      <c r="H36" s="154"/>
      <c r="I36" s="154"/>
      <c r="J36" s="154"/>
      <c r="K36" s="154"/>
      <c r="L36" s="153"/>
      <c r="M36" s="153"/>
    </row>
    <row r="37" spans="1:13" x14ac:dyDescent="0.25">
      <c r="A37" s="1"/>
      <c r="B37" s="156" t="s">
        <v>69</v>
      </c>
      <c r="C37" s="178">
        <v>1610855</v>
      </c>
      <c r="D37" s="178">
        <v>1579353</v>
      </c>
      <c r="E37" s="178">
        <v>445300</v>
      </c>
      <c r="F37" s="178">
        <v>575244</v>
      </c>
      <c r="G37" s="178">
        <v>1484581</v>
      </c>
      <c r="H37" s="178">
        <v>1593408</v>
      </c>
      <c r="I37" s="179">
        <f>IFERROR(H37/G37-1,"-")</f>
        <v>7.3304858407860607E-2</v>
      </c>
      <c r="J37" s="179">
        <f>IFERROR(H37/D37-1,"-")</f>
        <v>8.8992137919767789E-3</v>
      </c>
      <c r="K37" s="178">
        <f>H37-G37</f>
        <v>108827</v>
      </c>
      <c r="L37" s="178">
        <f>H37-D37</f>
        <v>14055</v>
      </c>
      <c r="M37" s="179">
        <f t="shared" ref="M37:M49" si="18">H37/H$9</f>
        <v>0.25961447753215305</v>
      </c>
    </row>
    <row r="38" spans="1:13" x14ac:dyDescent="0.25">
      <c r="A38" s="1" t="s">
        <v>97</v>
      </c>
      <c r="B38" s="159" t="s">
        <v>98</v>
      </c>
      <c r="C38" s="160">
        <v>148285</v>
      </c>
      <c r="D38" s="160">
        <v>141384</v>
      </c>
      <c r="E38" s="160">
        <v>53176</v>
      </c>
      <c r="F38" s="160">
        <v>90495</v>
      </c>
      <c r="G38" s="160">
        <v>134566</v>
      </c>
      <c r="H38" s="160">
        <v>132603</v>
      </c>
      <c r="I38" s="162">
        <f>IFERROR(H38/G38-1,"-")</f>
        <v>-1.4587637293224098E-2</v>
      </c>
      <c r="J38" s="161">
        <f t="shared" ref="J38:J49" si="19">IFERROR(H38/D38-1,"-")</f>
        <v>-6.2107452045493172E-2</v>
      </c>
      <c r="K38" s="159">
        <f t="shared" ref="K38:K48" si="20">H38-G38</f>
        <v>-1963</v>
      </c>
      <c r="L38" s="160">
        <f t="shared" ref="L38:L49" si="21">H38-D38</f>
        <v>-8781</v>
      </c>
      <c r="M38" s="161">
        <f t="shared" si="18"/>
        <v>2.1605049406176004E-2</v>
      </c>
    </row>
    <row r="39" spans="1:13" x14ac:dyDescent="0.25">
      <c r="A39" s="163" t="s">
        <v>104</v>
      </c>
      <c r="B39" s="164" t="s">
        <v>104</v>
      </c>
      <c r="C39" s="165">
        <v>46694</v>
      </c>
      <c r="D39" s="165">
        <v>55754</v>
      </c>
      <c r="E39" s="165">
        <v>25398</v>
      </c>
      <c r="F39" s="165">
        <v>46077</v>
      </c>
      <c r="G39" s="165">
        <v>50612</v>
      </c>
      <c r="H39" s="165">
        <v>56621</v>
      </c>
      <c r="I39" s="167">
        <f>IFERROR(H39/G39-1,"-")</f>
        <v>0.11872678416185889</v>
      </c>
      <c r="J39" s="166">
        <f t="shared" si="19"/>
        <v>1.5550453779101137E-2</v>
      </c>
      <c r="K39" s="164">
        <f t="shared" si="20"/>
        <v>6009</v>
      </c>
      <c r="L39" s="165">
        <f t="shared" si="21"/>
        <v>867</v>
      </c>
      <c r="M39" s="166">
        <f t="shared" si="18"/>
        <v>9.2252777269525698E-3</v>
      </c>
    </row>
    <row r="40" spans="1:13" x14ac:dyDescent="0.25">
      <c r="A40" s="163" t="s">
        <v>101</v>
      </c>
      <c r="B40" s="164" t="s">
        <v>101</v>
      </c>
      <c r="C40" s="165">
        <v>101591</v>
      </c>
      <c r="D40" s="165">
        <v>85630</v>
      </c>
      <c r="E40" s="165">
        <v>27778</v>
      </c>
      <c r="F40" s="165">
        <v>44418</v>
      </c>
      <c r="G40" s="165">
        <v>83954</v>
      </c>
      <c r="H40" s="165">
        <v>75982</v>
      </c>
      <c r="I40" s="167">
        <f>IFERROR(H40/G40-1,"-")</f>
        <v>-9.4956762036353282E-2</v>
      </c>
      <c r="J40" s="166">
        <f t="shared" si="19"/>
        <v>-0.11267079294639726</v>
      </c>
      <c r="K40" s="164">
        <f t="shared" si="20"/>
        <v>-7972</v>
      </c>
      <c r="L40" s="165">
        <f t="shared" si="21"/>
        <v>-9648</v>
      </c>
      <c r="M40" s="166">
        <f t="shared" si="18"/>
        <v>1.2379771679223436E-2</v>
      </c>
    </row>
    <row r="41" spans="1:13" x14ac:dyDescent="0.25">
      <c r="A41" s="1"/>
      <c r="B41" s="159" t="s">
        <v>108</v>
      </c>
      <c r="C41" s="160">
        <v>1462570</v>
      </c>
      <c r="D41" s="160">
        <v>1437969</v>
      </c>
      <c r="E41" s="160">
        <v>392124</v>
      </c>
      <c r="F41" s="160">
        <v>484749</v>
      </c>
      <c r="G41" s="160">
        <v>1350015</v>
      </c>
      <c r="H41" s="160">
        <v>1460805</v>
      </c>
      <c r="I41" s="162">
        <f>IFERROR(H41/G41-1,"-")</f>
        <v>8.206575482494638E-2</v>
      </c>
      <c r="J41" s="161">
        <f t="shared" si="19"/>
        <v>1.5880731782117685E-2</v>
      </c>
      <c r="K41" s="159">
        <f t="shared" si="20"/>
        <v>110790</v>
      </c>
      <c r="L41" s="160">
        <f t="shared" si="21"/>
        <v>22836</v>
      </c>
      <c r="M41" s="161">
        <f t="shared" si="18"/>
        <v>0.23800942812597708</v>
      </c>
    </row>
    <row r="42" spans="1:13" s="57" customFormat="1" x14ac:dyDescent="0.25">
      <c r="B42" s="164" t="s">
        <v>111</v>
      </c>
      <c r="C42" s="165">
        <v>750879</v>
      </c>
      <c r="D42" s="165">
        <v>783206</v>
      </c>
      <c r="E42" s="165">
        <v>179784</v>
      </c>
      <c r="F42" s="165">
        <v>169285</v>
      </c>
      <c r="G42" s="165">
        <v>698437</v>
      </c>
      <c r="H42" s="165">
        <v>765455</v>
      </c>
      <c r="I42" s="167">
        <f t="shared" ref="I42:I49" si="22">IFERROR(H42/G42-1,"-")</f>
        <v>9.5954252137272267E-2</v>
      </c>
      <c r="J42" s="166">
        <f t="shared" si="19"/>
        <v>-2.2664535256369356E-2</v>
      </c>
      <c r="K42" s="164">
        <f t="shared" si="20"/>
        <v>67018</v>
      </c>
      <c r="L42" s="165">
        <f t="shared" si="21"/>
        <v>-17751</v>
      </c>
      <c r="M42" s="166">
        <f t="shared" si="18"/>
        <v>0.12471582915322016</v>
      </c>
    </row>
    <row r="43" spans="1:13" s="57" customFormat="1" x14ac:dyDescent="0.25">
      <c r="B43" s="164" t="s">
        <v>114</v>
      </c>
      <c r="C43" s="165">
        <v>90158</v>
      </c>
      <c r="D43" s="165">
        <v>65823</v>
      </c>
      <c r="E43" s="165">
        <v>19198</v>
      </c>
      <c r="F43" s="165">
        <v>26250</v>
      </c>
      <c r="G43" s="165">
        <v>47651</v>
      </c>
      <c r="H43" s="165">
        <v>54912</v>
      </c>
      <c r="I43" s="167">
        <f t="shared" si="22"/>
        <v>0.15237875385616251</v>
      </c>
      <c r="J43" s="166">
        <f t="shared" si="19"/>
        <v>-0.16576272731416075</v>
      </c>
      <c r="K43" s="164">
        <f t="shared" si="20"/>
        <v>7261</v>
      </c>
      <c r="L43" s="165">
        <f t="shared" si="21"/>
        <v>-10911</v>
      </c>
      <c r="M43" s="166">
        <f t="shared" si="18"/>
        <v>8.9468298077112641E-3</v>
      </c>
    </row>
    <row r="44" spans="1:13" x14ac:dyDescent="0.25">
      <c r="A44" s="1"/>
      <c r="B44" s="164" t="s">
        <v>117</v>
      </c>
      <c r="C44" s="165">
        <v>28666</v>
      </c>
      <c r="D44" s="165">
        <v>29018</v>
      </c>
      <c r="E44" s="165">
        <v>11055</v>
      </c>
      <c r="F44" s="165">
        <v>23011</v>
      </c>
      <c r="G44" s="165">
        <v>32391</v>
      </c>
      <c r="H44" s="165">
        <v>35587</v>
      </c>
      <c r="I44" s="167">
        <f t="shared" si="22"/>
        <v>9.8669383470717076E-2</v>
      </c>
      <c r="J44" s="166">
        <f t="shared" si="19"/>
        <v>0.22637673168378258</v>
      </c>
      <c r="K44" s="164">
        <f t="shared" si="20"/>
        <v>3196</v>
      </c>
      <c r="L44" s="165">
        <f t="shared" si="21"/>
        <v>6569</v>
      </c>
      <c r="M44" s="166">
        <f t="shared" si="18"/>
        <v>5.7982013470101387E-3</v>
      </c>
    </row>
    <row r="45" spans="1:13" x14ac:dyDescent="0.25">
      <c r="A45" s="1"/>
      <c r="B45" s="164" t="s">
        <v>124</v>
      </c>
      <c r="C45" s="165">
        <v>69076</v>
      </c>
      <c r="D45" s="165">
        <v>66469</v>
      </c>
      <c r="E45" s="165">
        <v>16914</v>
      </c>
      <c r="F45" s="165">
        <v>36011</v>
      </c>
      <c r="G45" s="165">
        <v>71057</v>
      </c>
      <c r="H45" s="165">
        <v>70356</v>
      </c>
      <c r="I45" s="167">
        <f t="shared" si="22"/>
        <v>-9.865319391474503E-3</v>
      </c>
      <c r="J45" s="166">
        <f t="shared" si="19"/>
        <v>5.8478388421670191E-2</v>
      </c>
      <c r="K45" s="164">
        <f t="shared" si="20"/>
        <v>-701</v>
      </c>
      <c r="L45" s="165">
        <f t="shared" si="21"/>
        <v>3887</v>
      </c>
      <c r="M45" s="166">
        <f t="shared" si="18"/>
        <v>1.1463125691130057E-2</v>
      </c>
    </row>
    <row r="46" spans="1:13" x14ac:dyDescent="0.25">
      <c r="A46" s="1"/>
      <c r="B46" s="164" t="s">
        <v>120</v>
      </c>
      <c r="C46" s="165">
        <v>52130</v>
      </c>
      <c r="D46" s="165">
        <v>51278</v>
      </c>
      <c r="E46" s="165">
        <v>18532</v>
      </c>
      <c r="F46" s="165">
        <v>28331</v>
      </c>
      <c r="G46" s="165">
        <v>48248</v>
      </c>
      <c r="H46" s="165">
        <v>55107</v>
      </c>
      <c r="I46" s="167">
        <f t="shared" si="22"/>
        <v>0.14216133311225332</v>
      </c>
      <c r="J46" s="166">
        <f t="shared" si="19"/>
        <v>7.4671399040524111E-2</v>
      </c>
      <c r="K46" s="164">
        <f t="shared" si="20"/>
        <v>6859</v>
      </c>
      <c r="L46" s="165">
        <f t="shared" si="21"/>
        <v>3829</v>
      </c>
      <c r="M46" s="166">
        <f t="shared" si="18"/>
        <v>8.9786012203806938E-3</v>
      </c>
    </row>
    <row r="47" spans="1:13" x14ac:dyDescent="0.25">
      <c r="A47" s="1"/>
      <c r="B47" s="164" t="s">
        <v>129</v>
      </c>
      <c r="C47" s="165">
        <v>34798</v>
      </c>
      <c r="D47" s="165">
        <v>33048</v>
      </c>
      <c r="E47" s="165">
        <v>12333</v>
      </c>
      <c r="F47" s="165">
        <v>12616</v>
      </c>
      <c r="G47" s="165">
        <v>27487</v>
      </c>
      <c r="H47" s="165">
        <v>28790</v>
      </c>
      <c r="I47" s="167">
        <f t="shared" si="22"/>
        <v>4.7404227452977787E-2</v>
      </c>
      <c r="J47" s="166">
        <f t="shared" si="19"/>
        <v>-0.12884289518276448</v>
      </c>
      <c r="K47" s="164">
        <f t="shared" si="20"/>
        <v>1303</v>
      </c>
      <c r="L47" s="165">
        <f t="shared" si="21"/>
        <v>-4258</v>
      </c>
      <c r="M47" s="166">
        <f t="shared" si="18"/>
        <v>4.6907639525788037E-3</v>
      </c>
    </row>
    <row r="48" spans="1:13" x14ac:dyDescent="0.25">
      <c r="A48" s="163" t="s">
        <v>145</v>
      </c>
      <c r="B48" s="164" t="s">
        <v>132</v>
      </c>
      <c r="C48" s="165">
        <v>63061</v>
      </c>
      <c r="D48" s="165">
        <v>53923</v>
      </c>
      <c r="E48" s="165">
        <v>21722</v>
      </c>
      <c r="F48" s="165">
        <v>13394</v>
      </c>
      <c r="G48" s="165">
        <v>28263</v>
      </c>
      <c r="H48" s="165">
        <v>33577</v>
      </c>
      <c r="I48" s="167">
        <f t="shared" si="22"/>
        <v>0.18801967236316042</v>
      </c>
      <c r="J48" s="166">
        <f t="shared" si="19"/>
        <v>-0.37731580216234262</v>
      </c>
      <c r="K48" s="164">
        <f t="shared" si="20"/>
        <v>5314</v>
      </c>
      <c r="L48" s="165">
        <f t="shared" si="21"/>
        <v>-20346</v>
      </c>
      <c r="M48" s="166">
        <f t="shared" si="18"/>
        <v>5.4707114010329461E-3</v>
      </c>
    </row>
    <row r="49" spans="1:13" x14ac:dyDescent="0.25">
      <c r="A49" s="169" t="s">
        <v>146</v>
      </c>
      <c r="B49" s="170" t="s">
        <v>146</v>
      </c>
      <c r="C49" s="171">
        <f t="shared" ref="C49:H49" si="23">C41-SUM(C42:C48)</f>
        <v>373802</v>
      </c>
      <c r="D49" s="171">
        <f t="shared" si="23"/>
        <v>355204</v>
      </c>
      <c r="E49" s="171">
        <f t="shared" si="23"/>
        <v>112586</v>
      </c>
      <c r="F49" s="171">
        <f t="shared" si="23"/>
        <v>175851</v>
      </c>
      <c r="G49" s="171">
        <f t="shared" si="23"/>
        <v>396481</v>
      </c>
      <c r="H49" s="171">
        <f t="shared" si="23"/>
        <v>417021</v>
      </c>
      <c r="I49" s="173">
        <f t="shared" si="22"/>
        <v>5.1805761184016363E-2</v>
      </c>
      <c r="J49" s="172">
        <f t="shared" si="19"/>
        <v>0.17403238702266877</v>
      </c>
      <c r="K49" s="170">
        <f>H49-G49</f>
        <v>20540</v>
      </c>
      <c r="L49" s="171">
        <f t="shared" si="21"/>
        <v>61817</v>
      </c>
      <c r="M49" s="172">
        <f t="shared" si="18"/>
        <v>6.7945365552913001E-2</v>
      </c>
    </row>
    <row r="50" spans="1:13" x14ac:dyDescent="0.25">
      <c r="A50" s="1"/>
      <c r="B50" s="155" t="s">
        <v>49</v>
      </c>
      <c r="C50" s="153"/>
      <c r="D50" s="153"/>
      <c r="E50" s="153"/>
      <c r="F50" s="153"/>
      <c r="G50" s="153"/>
      <c r="H50" s="154"/>
      <c r="I50" s="154"/>
      <c r="J50" s="154"/>
      <c r="K50" s="154"/>
      <c r="L50" s="153"/>
      <c r="M50" s="153"/>
    </row>
    <row r="51" spans="1:13" x14ac:dyDescent="0.25">
      <c r="A51" s="1"/>
      <c r="B51" s="156" t="s">
        <v>69</v>
      </c>
      <c r="C51" s="178">
        <v>53458</v>
      </c>
      <c r="D51" s="178">
        <v>51134</v>
      </c>
      <c r="E51" s="178">
        <v>14659</v>
      </c>
      <c r="F51" s="178">
        <v>22534</v>
      </c>
      <c r="G51" s="178">
        <v>41772</v>
      </c>
      <c r="H51" s="178">
        <v>55375</v>
      </c>
      <c r="I51" s="179">
        <f>IFERROR(H51/G51-1,"-")</f>
        <v>0.32564875993488451</v>
      </c>
      <c r="J51" s="179">
        <f>IFERROR(H51/D51-1,"-")</f>
        <v>8.293894473344543E-2</v>
      </c>
      <c r="K51" s="178">
        <f>H51-G51</f>
        <v>13603</v>
      </c>
      <c r="L51" s="178">
        <f>H51-D51</f>
        <v>4241</v>
      </c>
      <c r="M51" s="179">
        <f t="shared" ref="M51:M63" si="24">H51/H$9</f>
        <v>9.022266546510985E-3</v>
      </c>
    </row>
    <row r="52" spans="1:13" x14ac:dyDescent="0.25">
      <c r="A52" s="1" t="s">
        <v>97</v>
      </c>
      <c r="B52" s="159" t="s">
        <v>98</v>
      </c>
      <c r="C52" s="160">
        <v>12322</v>
      </c>
      <c r="D52" s="160">
        <v>11163</v>
      </c>
      <c r="E52" s="160">
        <v>2504</v>
      </c>
      <c r="F52" s="160">
        <v>5268</v>
      </c>
      <c r="G52" s="160">
        <v>7172</v>
      </c>
      <c r="H52" s="160">
        <v>20837</v>
      </c>
      <c r="I52" s="162">
        <f>IFERROR(H52/G52-1,"-")</f>
        <v>1.9053262688232016</v>
      </c>
      <c r="J52" s="161">
        <f t="shared" ref="J52:J63" si="25">IFERROR(H52/D52-1,"-")</f>
        <v>0.86661291767446036</v>
      </c>
      <c r="K52" s="159">
        <f t="shared" ref="K52:K62" si="26">H52-G52</f>
        <v>13665</v>
      </c>
      <c r="L52" s="160">
        <f t="shared" ref="L52:L63" si="27">H52-D52</f>
        <v>9674</v>
      </c>
      <c r="M52" s="161">
        <f t="shared" si="24"/>
        <v>3.3949791066302374E-3</v>
      </c>
    </row>
    <row r="53" spans="1:13" x14ac:dyDescent="0.25">
      <c r="A53" s="163" t="s">
        <v>104</v>
      </c>
      <c r="B53" s="164" t="s">
        <v>104</v>
      </c>
      <c r="C53" s="165">
        <v>7614</v>
      </c>
      <c r="D53" s="165">
        <v>6185</v>
      </c>
      <c r="E53" s="165">
        <v>1804</v>
      </c>
      <c r="F53" s="165">
        <v>2522</v>
      </c>
      <c r="G53" s="165">
        <v>3560</v>
      </c>
      <c r="H53" s="165">
        <v>15093</v>
      </c>
      <c r="I53" s="167">
        <f>IFERROR(H53/G53-1,"-")</f>
        <v>3.2396067415730334</v>
      </c>
      <c r="J53" s="166">
        <f t="shared" si="25"/>
        <v>1.4402586903799515</v>
      </c>
      <c r="K53" s="164">
        <f t="shared" si="26"/>
        <v>11533</v>
      </c>
      <c r="L53" s="165">
        <f t="shared" si="27"/>
        <v>8908</v>
      </c>
      <c r="M53" s="166">
        <f t="shared" si="24"/>
        <v>2.4591073406138204E-3</v>
      </c>
    </row>
    <row r="54" spans="1:13" x14ac:dyDescent="0.25">
      <c r="A54" s="163" t="s">
        <v>101</v>
      </c>
      <c r="B54" s="164" t="s">
        <v>101</v>
      </c>
      <c r="C54" s="165">
        <v>4708</v>
      </c>
      <c r="D54" s="165">
        <v>4978</v>
      </c>
      <c r="E54" s="165">
        <v>700</v>
      </c>
      <c r="F54" s="165">
        <v>2746</v>
      </c>
      <c r="G54" s="165">
        <v>3612</v>
      </c>
      <c r="H54" s="165">
        <v>5744</v>
      </c>
      <c r="I54" s="167">
        <f>IFERROR(H54/G54-1,"-")</f>
        <v>0.59025470653377621</v>
      </c>
      <c r="J54" s="166">
        <f t="shared" si="25"/>
        <v>0.15387705905986349</v>
      </c>
      <c r="K54" s="164">
        <f t="shared" si="26"/>
        <v>2132</v>
      </c>
      <c r="L54" s="165">
        <f t="shared" si="27"/>
        <v>766</v>
      </c>
      <c r="M54" s="166">
        <f t="shared" si="24"/>
        <v>9.3587176601641719E-4</v>
      </c>
    </row>
    <row r="55" spans="1:13" x14ac:dyDescent="0.25">
      <c r="A55" s="1"/>
      <c r="B55" s="159" t="s">
        <v>108</v>
      </c>
      <c r="C55" s="160">
        <v>41136</v>
      </c>
      <c r="D55" s="160">
        <v>39971</v>
      </c>
      <c r="E55" s="160">
        <v>12155</v>
      </c>
      <c r="F55" s="160">
        <v>17266</v>
      </c>
      <c r="G55" s="160">
        <v>34600</v>
      </c>
      <c r="H55" s="160">
        <v>34538</v>
      </c>
      <c r="I55" s="162">
        <f>IFERROR(H55/G55-1,"-")</f>
        <v>-1.7919075144509078E-3</v>
      </c>
      <c r="J55" s="161">
        <f t="shared" si="25"/>
        <v>-0.13592354456981315</v>
      </c>
      <c r="K55" s="159">
        <f t="shared" si="26"/>
        <v>-62</v>
      </c>
      <c r="L55" s="160">
        <f t="shared" si="27"/>
        <v>-5433</v>
      </c>
      <c r="M55" s="161">
        <f t="shared" si="24"/>
        <v>5.6272874398807481E-3</v>
      </c>
    </row>
    <row r="56" spans="1:13" s="57" customFormat="1" x14ac:dyDescent="0.25">
      <c r="B56" s="164" t="s">
        <v>111</v>
      </c>
      <c r="C56" s="165">
        <v>12020</v>
      </c>
      <c r="D56" s="165">
        <v>12048</v>
      </c>
      <c r="E56" s="165">
        <v>3812</v>
      </c>
      <c r="F56" s="165">
        <v>3535</v>
      </c>
      <c r="G56" s="165">
        <v>12071</v>
      </c>
      <c r="H56" s="165">
        <v>10829</v>
      </c>
      <c r="I56" s="167">
        <f t="shared" ref="I56:I63" si="28">IFERROR(H56/G56-1,"-")</f>
        <v>-0.10289122690746422</v>
      </c>
      <c r="J56" s="166">
        <f t="shared" si="25"/>
        <v>-0.10117861885790169</v>
      </c>
      <c r="K56" s="164">
        <f t="shared" si="26"/>
        <v>-1242</v>
      </c>
      <c r="L56" s="165">
        <f t="shared" si="27"/>
        <v>-1219</v>
      </c>
      <c r="M56" s="166">
        <f t="shared" si="24"/>
        <v>1.7643724502423017E-3</v>
      </c>
    </row>
    <row r="57" spans="1:13" s="57" customFormat="1" x14ac:dyDescent="0.25">
      <c r="B57" s="164" t="s">
        <v>114</v>
      </c>
      <c r="C57" s="165">
        <v>13270</v>
      </c>
      <c r="D57" s="165">
        <v>11820</v>
      </c>
      <c r="E57" s="165">
        <v>3459</v>
      </c>
      <c r="F57" s="165">
        <v>5938</v>
      </c>
      <c r="G57" s="165">
        <v>7736</v>
      </c>
      <c r="H57" s="165">
        <v>7115</v>
      </c>
      <c r="I57" s="167">
        <f t="shared" si="28"/>
        <v>-8.0274043433298914E-2</v>
      </c>
      <c r="J57" s="166">
        <f t="shared" si="25"/>
        <v>-0.39805414551607443</v>
      </c>
      <c r="K57" s="164">
        <f t="shared" si="26"/>
        <v>-621</v>
      </c>
      <c r="L57" s="165">
        <f t="shared" si="27"/>
        <v>-4705</v>
      </c>
      <c r="M57" s="166">
        <f t="shared" si="24"/>
        <v>1.1592492366307118E-3</v>
      </c>
    </row>
    <row r="58" spans="1:13" x14ac:dyDescent="0.25">
      <c r="A58" s="1"/>
      <c r="B58" s="164" t="s">
        <v>117</v>
      </c>
      <c r="C58" s="165">
        <v>2196</v>
      </c>
      <c r="D58" s="165">
        <v>2333</v>
      </c>
      <c r="E58" s="165">
        <v>561</v>
      </c>
      <c r="F58" s="165">
        <v>1706</v>
      </c>
      <c r="G58" s="165">
        <v>2847</v>
      </c>
      <c r="H58" s="165">
        <v>3084</v>
      </c>
      <c r="I58" s="167">
        <f t="shared" si="28"/>
        <v>8.3245521601686079E-2</v>
      </c>
      <c r="J58" s="166">
        <f t="shared" si="25"/>
        <v>0.3219031290184311</v>
      </c>
      <c r="K58" s="164">
        <f t="shared" si="26"/>
        <v>237</v>
      </c>
      <c r="L58" s="165">
        <f t="shared" si="27"/>
        <v>751</v>
      </c>
      <c r="M58" s="166">
        <f t="shared" si="24"/>
        <v>5.0247711114112645E-4</v>
      </c>
    </row>
    <row r="59" spans="1:13" x14ac:dyDescent="0.25">
      <c r="A59" s="1"/>
      <c r="B59" s="164" t="s">
        <v>124</v>
      </c>
      <c r="C59" s="165">
        <v>727</v>
      </c>
      <c r="D59" s="165">
        <v>847</v>
      </c>
      <c r="E59" s="165">
        <v>287</v>
      </c>
      <c r="F59" s="165">
        <v>430</v>
      </c>
      <c r="G59" s="165">
        <v>935</v>
      </c>
      <c r="H59" s="165">
        <v>882</v>
      </c>
      <c r="I59" s="167">
        <f t="shared" si="28"/>
        <v>-5.6684491978609586E-2</v>
      </c>
      <c r="J59" s="166">
        <f t="shared" si="25"/>
        <v>4.1322314049586861E-2</v>
      </c>
      <c r="K59" s="164">
        <f t="shared" si="26"/>
        <v>-53</v>
      </c>
      <c r="L59" s="165">
        <f t="shared" si="27"/>
        <v>35</v>
      </c>
      <c r="M59" s="166">
        <f t="shared" si="24"/>
        <v>1.4370454345864902E-4</v>
      </c>
    </row>
    <row r="60" spans="1:13" x14ac:dyDescent="0.25">
      <c r="A60" s="1"/>
      <c r="B60" s="164" t="s">
        <v>120</v>
      </c>
      <c r="C60" s="165">
        <v>713</v>
      </c>
      <c r="D60" s="165">
        <v>823</v>
      </c>
      <c r="E60" s="165">
        <v>262</v>
      </c>
      <c r="F60" s="165">
        <v>520</v>
      </c>
      <c r="G60" s="165">
        <v>717</v>
      </c>
      <c r="H60" s="165">
        <v>758</v>
      </c>
      <c r="I60" s="167">
        <f t="shared" si="28"/>
        <v>5.7182705718270554E-2</v>
      </c>
      <c r="J60" s="166">
        <f t="shared" si="25"/>
        <v>-7.8979343863912477E-2</v>
      </c>
      <c r="K60" s="164">
        <f t="shared" si="26"/>
        <v>41</v>
      </c>
      <c r="L60" s="165">
        <f t="shared" si="27"/>
        <v>-65</v>
      </c>
      <c r="M60" s="166">
        <f t="shared" si="24"/>
        <v>1.2350118360731968E-4</v>
      </c>
    </row>
    <row r="61" spans="1:13" x14ac:dyDescent="0.25">
      <c r="A61" s="1"/>
      <c r="B61" s="164" t="s">
        <v>129</v>
      </c>
      <c r="C61" s="165">
        <v>470</v>
      </c>
      <c r="D61" s="165">
        <v>312</v>
      </c>
      <c r="E61" s="165">
        <v>147</v>
      </c>
      <c r="F61" s="165">
        <v>100</v>
      </c>
      <c r="G61" s="165">
        <v>152</v>
      </c>
      <c r="H61" s="165">
        <v>264</v>
      </c>
      <c r="I61" s="167">
        <f t="shared" si="28"/>
        <v>0.73684210526315796</v>
      </c>
      <c r="J61" s="166">
        <f t="shared" si="25"/>
        <v>-0.15384615384615385</v>
      </c>
      <c r="K61" s="164">
        <f t="shared" si="26"/>
        <v>112</v>
      </c>
      <c r="L61" s="165">
        <f t="shared" si="27"/>
        <v>-48</v>
      </c>
      <c r="M61" s="166">
        <f t="shared" si="24"/>
        <v>4.3013604844765693E-5</v>
      </c>
    </row>
    <row r="62" spans="1:13" x14ac:dyDescent="0.25">
      <c r="A62" s="163" t="s">
        <v>145</v>
      </c>
      <c r="B62" s="164" t="s">
        <v>132</v>
      </c>
      <c r="C62" s="165">
        <v>654</v>
      </c>
      <c r="D62" s="165">
        <v>694</v>
      </c>
      <c r="E62" s="165">
        <v>267</v>
      </c>
      <c r="F62" s="165">
        <v>110</v>
      </c>
      <c r="G62" s="165">
        <v>169</v>
      </c>
      <c r="H62" s="165">
        <v>217</v>
      </c>
      <c r="I62" s="167">
        <f t="shared" si="28"/>
        <v>0.28402366863905315</v>
      </c>
      <c r="J62" s="166">
        <f t="shared" si="25"/>
        <v>-0.68731988472622474</v>
      </c>
      <c r="K62" s="164">
        <f t="shared" si="26"/>
        <v>48</v>
      </c>
      <c r="L62" s="165">
        <f t="shared" si="27"/>
        <v>-477</v>
      </c>
      <c r="M62" s="166">
        <f t="shared" si="24"/>
        <v>3.5355879739826346E-5</v>
      </c>
    </row>
    <row r="63" spans="1:13" x14ac:dyDescent="0.25">
      <c r="A63" s="169" t="s">
        <v>146</v>
      </c>
      <c r="B63" s="170" t="s">
        <v>146</v>
      </c>
      <c r="C63" s="171">
        <f t="shared" ref="C63:H63" si="29">C55-SUM(C56:C62)</f>
        <v>11086</v>
      </c>
      <c r="D63" s="171">
        <f t="shared" si="29"/>
        <v>11094</v>
      </c>
      <c r="E63" s="171">
        <f t="shared" si="29"/>
        <v>3360</v>
      </c>
      <c r="F63" s="171">
        <f t="shared" si="29"/>
        <v>4927</v>
      </c>
      <c r="G63" s="171">
        <f t="shared" si="29"/>
        <v>9973</v>
      </c>
      <c r="H63" s="171">
        <f t="shared" si="29"/>
        <v>11389</v>
      </c>
      <c r="I63" s="173">
        <f t="shared" si="28"/>
        <v>0.14198335505865844</v>
      </c>
      <c r="J63" s="172">
        <f t="shared" si="25"/>
        <v>2.6590950063097196E-2</v>
      </c>
      <c r="K63" s="170">
        <f>H63-G63</f>
        <v>1416</v>
      </c>
      <c r="L63" s="171">
        <f t="shared" si="27"/>
        <v>295</v>
      </c>
      <c r="M63" s="172">
        <f t="shared" si="24"/>
        <v>1.8556134302160471E-3</v>
      </c>
    </row>
    <row r="64" spans="1:13" x14ac:dyDescent="0.25">
      <c r="A64" s="1"/>
      <c r="B64" s="155" t="s">
        <v>50</v>
      </c>
      <c r="C64" s="153"/>
      <c r="D64" s="153"/>
      <c r="E64" s="153"/>
      <c r="F64" s="153"/>
      <c r="G64" s="153"/>
      <c r="H64" s="154"/>
      <c r="I64" s="154"/>
      <c r="J64" s="154"/>
      <c r="K64" s="154"/>
      <c r="L64" s="153"/>
      <c r="M64" s="153"/>
    </row>
    <row r="65" spans="1:13" x14ac:dyDescent="0.25">
      <c r="A65" s="1"/>
      <c r="B65" s="156" t="s">
        <v>69</v>
      </c>
      <c r="C65" s="178">
        <v>161838</v>
      </c>
      <c r="D65" s="178">
        <v>159173</v>
      </c>
      <c r="E65" s="178">
        <v>60690</v>
      </c>
      <c r="F65" s="178">
        <v>81286</v>
      </c>
      <c r="G65" s="178">
        <v>188513</v>
      </c>
      <c r="H65" s="178">
        <v>207606</v>
      </c>
      <c r="I65" s="179">
        <f>IFERROR(H65/G65-1,"-")</f>
        <v>0.1012821396932837</v>
      </c>
      <c r="J65" s="179">
        <f>IFERROR(H65/D65-1,"-")</f>
        <v>0.30427899204010722</v>
      </c>
      <c r="K65" s="178">
        <f>H65-G65</f>
        <v>19093</v>
      </c>
      <c r="L65" s="178">
        <f>H65-D65</f>
        <v>48433</v>
      </c>
      <c r="M65" s="179">
        <f t="shared" ref="M65:M77" si="30">H65/H$9</f>
        <v>3.3825312300766769E-2</v>
      </c>
    </row>
    <row r="66" spans="1:13" x14ac:dyDescent="0.25">
      <c r="A66" s="1" t="s">
        <v>97</v>
      </c>
      <c r="B66" s="159" t="s">
        <v>98</v>
      </c>
      <c r="C66" s="160">
        <v>38687</v>
      </c>
      <c r="D66" s="160">
        <v>45966</v>
      </c>
      <c r="E66" s="160">
        <v>24605</v>
      </c>
      <c r="F66" s="160">
        <v>28247</v>
      </c>
      <c r="G66" s="160">
        <v>35078</v>
      </c>
      <c r="H66" s="160">
        <v>51806</v>
      </c>
      <c r="I66" s="162">
        <f>IFERROR(H66/G66-1,"-")</f>
        <v>0.4768800957865329</v>
      </c>
      <c r="J66" s="161">
        <f t="shared" ref="J66:J77" si="31">IFERROR(H66/D66-1,"-")</f>
        <v>0.12705042857764437</v>
      </c>
      <c r="K66" s="159">
        <f t="shared" ref="K66:K76" si="32">H66-G66</f>
        <v>16728</v>
      </c>
      <c r="L66" s="160">
        <f t="shared" ref="L66:L77" si="33">H66-D66</f>
        <v>5840</v>
      </c>
      <c r="M66" s="161">
        <f t="shared" si="30"/>
        <v>8.4407682294997399E-3</v>
      </c>
    </row>
    <row r="67" spans="1:13" x14ac:dyDescent="0.25">
      <c r="A67" s="163" t="s">
        <v>104</v>
      </c>
      <c r="B67" s="164" t="s">
        <v>104</v>
      </c>
      <c r="C67" s="165">
        <v>21156</v>
      </c>
      <c r="D67" s="165">
        <v>24299</v>
      </c>
      <c r="E67" s="165">
        <v>8597</v>
      </c>
      <c r="F67" s="165">
        <v>22777</v>
      </c>
      <c r="G67" s="165">
        <v>24861</v>
      </c>
      <c r="H67" s="165">
        <v>34164</v>
      </c>
      <c r="I67" s="167">
        <f>IFERROR(H67/G67-1,"-")</f>
        <v>0.3742005550862797</v>
      </c>
      <c r="J67" s="166">
        <f t="shared" si="31"/>
        <v>0.40598378534096047</v>
      </c>
      <c r="K67" s="164">
        <f t="shared" si="32"/>
        <v>9303</v>
      </c>
      <c r="L67" s="165">
        <f t="shared" si="33"/>
        <v>9865</v>
      </c>
      <c r="M67" s="166">
        <f t="shared" si="30"/>
        <v>5.5663514996839971E-3</v>
      </c>
    </row>
    <row r="68" spans="1:13" x14ac:dyDescent="0.25">
      <c r="A68" s="163" t="s">
        <v>101</v>
      </c>
      <c r="B68" s="164" t="s">
        <v>101</v>
      </c>
      <c r="C68" s="165">
        <v>17531</v>
      </c>
      <c r="D68" s="165">
        <v>21667</v>
      </c>
      <c r="E68" s="165">
        <v>16008</v>
      </c>
      <c r="F68" s="165">
        <v>5470</v>
      </c>
      <c r="G68" s="165">
        <v>10217</v>
      </c>
      <c r="H68" s="165">
        <v>17642</v>
      </c>
      <c r="I68" s="167">
        <f>IFERROR(H68/G68-1,"-")</f>
        <v>0.72672995987080347</v>
      </c>
      <c r="J68" s="166">
        <f t="shared" si="31"/>
        <v>-0.1857663728250335</v>
      </c>
      <c r="K68" s="164">
        <f t="shared" si="32"/>
        <v>7425</v>
      </c>
      <c r="L68" s="165">
        <f t="shared" si="33"/>
        <v>-4025</v>
      </c>
      <c r="M68" s="166">
        <f t="shared" si="30"/>
        <v>2.8744167298157437E-3</v>
      </c>
    </row>
    <row r="69" spans="1:13" x14ac:dyDescent="0.25">
      <c r="A69" s="1"/>
      <c r="B69" s="159" t="s">
        <v>108</v>
      </c>
      <c r="C69" s="160">
        <v>123151</v>
      </c>
      <c r="D69" s="160">
        <v>113207</v>
      </c>
      <c r="E69" s="160">
        <v>36085</v>
      </c>
      <c r="F69" s="160">
        <v>53039</v>
      </c>
      <c r="G69" s="160">
        <v>153435</v>
      </c>
      <c r="H69" s="160">
        <v>155800</v>
      </c>
      <c r="I69" s="162">
        <f>IFERROR(H69/G69-1,"-")</f>
        <v>1.5413693094795899E-2</v>
      </c>
      <c r="J69" s="161">
        <f t="shared" si="31"/>
        <v>0.37623998515992829</v>
      </c>
      <c r="K69" s="159">
        <f t="shared" si="32"/>
        <v>2365</v>
      </c>
      <c r="L69" s="160">
        <f t="shared" si="33"/>
        <v>42593</v>
      </c>
      <c r="M69" s="161">
        <f t="shared" si="30"/>
        <v>2.5384544071267025E-2</v>
      </c>
    </row>
    <row r="70" spans="1:13" s="57" customFormat="1" x14ac:dyDescent="0.25">
      <c r="B70" s="164" t="s">
        <v>111</v>
      </c>
      <c r="C70" s="165">
        <v>56144</v>
      </c>
      <c r="D70" s="165">
        <v>48511</v>
      </c>
      <c r="E70" s="165">
        <v>15925</v>
      </c>
      <c r="F70" s="165">
        <v>14323</v>
      </c>
      <c r="G70" s="165">
        <v>67600</v>
      </c>
      <c r="H70" s="165">
        <v>58709</v>
      </c>
      <c r="I70" s="167">
        <f t="shared" ref="I70:I77" si="34">IFERROR(H70/G70-1,"-")</f>
        <v>-0.13152366863905329</v>
      </c>
      <c r="J70" s="166">
        <f t="shared" si="31"/>
        <v>0.2102203623920349</v>
      </c>
      <c r="K70" s="164">
        <f t="shared" si="32"/>
        <v>-8891</v>
      </c>
      <c r="L70" s="165">
        <f t="shared" si="33"/>
        <v>10198</v>
      </c>
      <c r="M70" s="166">
        <f t="shared" si="30"/>
        <v>9.5654762379975347E-3</v>
      </c>
    </row>
    <row r="71" spans="1:13" s="57" customFormat="1" x14ac:dyDescent="0.25">
      <c r="B71" s="164" t="s">
        <v>114</v>
      </c>
      <c r="C71" s="165">
        <v>17433</v>
      </c>
      <c r="D71" s="165">
        <v>14295</v>
      </c>
      <c r="E71" s="165">
        <v>4110</v>
      </c>
      <c r="F71" s="165">
        <v>4812</v>
      </c>
      <c r="G71" s="165">
        <v>9275</v>
      </c>
      <c r="H71" s="165">
        <v>13219</v>
      </c>
      <c r="I71" s="167">
        <f t="shared" si="34"/>
        <v>0.4252291105121293</v>
      </c>
      <c r="J71" s="166">
        <f t="shared" si="31"/>
        <v>-7.5271073802028687E-2</v>
      </c>
      <c r="K71" s="164">
        <f t="shared" si="32"/>
        <v>3944</v>
      </c>
      <c r="L71" s="165">
        <f t="shared" si="33"/>
        <v>-1076</v>
      </c>
      <c r="M71" s="166">
        <f t="shared" si="30"/>
        <v>2.1537759183445368E-3</v>
      </c>
    </row>
    <row r="72" spans="1:13" x14ac:dyDescent="0.25">
      <c r="A72" s="1"/>
      <c r="B72" s="164" t="s">
        <v>117</v>
      </c>
      <c r="C72" s="165">
        <v>7801</v>
      </c>
      <c r="D72" s="165">
        <v>12790</v>
      </c>
      <c r="E72" s="165">
        <v>3920</v>
      </c>
      <c r="F72" s="165">
        <v>7966</v>
      </c>
      <c r="G72" s="165">
        <v>21539</v>
      </c>
      <c r="H72" s="165">
        <v>18439</v>
      </c>
      <c r="I72" s="167">
        <f t="shared" si="34"/>
        <v>-0.14392497330423881</v>
      </c>
      <c r="J72" s="166">
        <f t="shared" si="31"/>
        <v>0.4416731821735731</v>
      </c>
      <c r="K72" s="164">
        <f t="shared" si="32"/>
        <v>-3100</v>
      </c>
      <c r="L72" s="165">
        <f t="shared" si="33"/>
        <v>5649</v>
      </c>
      <c r="M72" s="166">
        <f t="shared" si="30"/>
        <v>3.0042721959569491E-3</v>
      </c>
    </row>
    <row r="73" spans="1:13" x14ac:dyDescent="0.25">
      <c r="A73" s="1"/>
      <c r="B73" s="164" t="s">
        <v>124</v>
      </c>
      <c r="C73" s="165">
        <v>2856</v>
      </c>
      <c r="D73" s="165">
        <v>2139</v>
      </c>
      <c r="E73" s="165">
        <v>634</v>
      </c>
      <c r="F73" s="165">
        <v>4517</v>
      </c>
      <c r="G73" s="165">
        <v>4225</v>
      </c>
      <c r="H73" s="165">
        <v>4808</v>
      </c>
      <c r="I73" s="167">
        <f t="shared" si="34"/>
        <v>0.13798816568047334</v>
      </c>
      <c r="J73" s="166">
        <f t="shared" si="31"/>
        <v>1.2477793361383824</v>
      </c>
      <c r="K73" s="164">
        <f t="shared" si="32"/>
        <v>583</v>
      </c>
      <c r="L73" s="165">
        <f t="shared" si="33"/>
        <v>2669</v>
      </c>
      <c r="M73" s="166">
        <f t="shared" si="30"/>
        <v>7.8336898520315701E-4</v>
      </c>
    </row>
    <row r="74" spans="1:13" x14ac:dyDescent="0.25">
      <c r="A74" s="1"/>
      <c r="B74" s="164" t="s">
        <v>120</v>
      </c>
      <c r="C74" s="165">
        <v>3613</v>
      </c>
      <c r="D74" s="165">
        <v>2880</v>
      </c>
      <c r="E74" s="165">
        <v>1452</v>
      </c>
      <c r="F74" s="165">
        <v>2282</v>
      </c>
      <c r="G74" s="165">
        <v>3969</v>
      </c>
      <c r="H74" s="165">
        <v>3083</v>
      </c>
      <c r="I74" s="167">
        <f t="shared" si="34"/>
        <v>-0.22323003275384223</v>
      </c>
      <c r="J74" s="166">
        <f t="shared" si="31"/>
        <v>7.0486111111111027E-2</v>
      </c>
      <c r="K74" s="164">
        <f t="shared" si="32"/>
        <v>-886</v>
      </c>
      <c r="L74" s="165">
        <f t="shared" si="33"/>
        <v>203</v>
      </c>
      <c r="M74" s="166">
        <f t="shared" si="30"/>
        <v>5.0231418081974483E-4</v>
      </c>
    </row>
    <row r="75" spans="1:13" x14ac:dyDescent="0.25">
      <c r="A75" s="1"/>
      <c r="B75" s="164" t="s">
        <v>129</v>
      </c>
      <c r="C75" s="165">
        <v>1592</v>
      </c>
      <c r="D75" s="165">
        <v>2489</v>
      </c>
      <c r="E75" s="165">
        <v>854</v>
      </c>
      <c r="F75" s="165">
        <v>2132</v>
      </c>
      <c r="G75" s="165">
        <v>3522</v>
      </c>
      <c r="H75" s="165">
        <v>4583</v>
      </c>
      <c r="I75" s="167">
        <f t="shared" si="34"/>
        <v>0.30124929017603641</v>
      </c>
      <c r="J75" s="166">
        <f t="shared" si="31"/>
        <v>0.84130172760144628</v>
      </c>
      <c r="K75" s="164">
        <f t="shared" si="32"/>
        <v>1061</v>
      </c>
      <c r="L75" s="165">
        <f t="shared" si="33"/>
        <v>2094</v>
      </c>
      <c r="M75" s="166">
        <f t="shared" si="30"/>
        <v>7.4670966289227712E-4</v>
      </c>
    </row>
    <row r="76" spans="1:13" x14ac:dyDescent="0.25">
      <c r="A76" s="163" t="s">
        <v>145</v>
      </c>
      <c r="B76" s="164" t="s">
        <v>132</v>
      </c>
      <c r="C76" s="165">
        <v>2890</v>
      </c>
      <c r="D76" s="165">
        <v>2648</v>
      </c>
      <c r="E76" s="165">
        <v>1101</v>
      </c>
      <c r="F76" s="165">
        <v>394</v>
      </c>
      <c r="G76" s="165">
        <v>1144</v>
      </c>
      <c r="H76" s="165">
        <v>1282</v>
      </c>
      <c r="I76" s="167">
        <f t="shared" si="34"/>
        <v>0.12062937062937062</v>
      </c>
      <c r="J76" s="166">
        <f t="shared" si="31"/>
        <v>-0.51586102719033233</v>
      </c>
      <c r="K76" s="164">
        <f t="shared" si="32"/>
        <v>138</v>
      </c>
      <c r="L76" s="165">
        <f t="shared" si="33"/>
        <v>-1366</v>
      </c>
      <c r="M76" s="166">
        <f t="shared" si="30"/>
        <v>2.0887667201132431E-4</v>
      </c>
    </row>
    <row r="77" spans="1:13" x14ac:dyDescent="0.25">
      <c r="A77" s="169" t="s">
        <v>146</v>
      </c>
      <c r="B77" s="170" t="s">
        <v>146</v>
      </c>
      <c r="C77" s="171">
        <f t="shared" ref="C77:H77" si="35">C69-SUM(C70:C76)</f>
        <v>30822</v>
      </c>
      <c r="D77" s="171">
        <f t="shared" si="35"/>
        <v>27455</v>
      </c>
      <c r="E77" s="171">
        <f t="shared" si="35"/>
        <v>8089</v>
      </c>
      <c r="F77" s="171">
        <f t="shared" si="35"/>
        <v>16613</v>
      </c>
      <c r="G77" s="171">
        <f t="shared" si="35"/>
        <v>42161</v>
      </c>
      <c r="H77" s="171">
        <f t="shared" si="35"/>
        <v>51677</v>
      </c>
      <c r="I77" s="173">
        <f t="shared" si="34"/>
        <v>0.22570622138943564</v>
      </c>
      <c r="J77" s="172">
        <f t="shared" si="31"/>
        <v>0.88224367146239291</v>
      </c>
      <c r="K77" s="170">
        <f>H77-G77</f>
        <v>9516</v>
      </c>
      <c r="L77" s="171">
        <f t="shared" si="33"/>
        <v>24222</v>
      </c>
      <c r="M77" s="172">
        <f t="shared" si="30"/>
        <v>8.4197502180415034E-3</v>
      </c>
    </row>
    <row r="78" spans="1:13" x14ac:dyDescent="0.25">
      <c r="A78" s="1"/>
      <c r="B78" s="155" t="s">
        <v>51</v>
      </c>
      <c r="C78" s="153"/>
      <c r="D78" s="153"/>
      <c r="E78" s="153"/>
      <c r="F78" s="153"/>
      <c r="G78" s="153"/>
      <c r="H78" s="154"/>
      <c r="I78" s="154"/>
      <c r="J78" s="154"/>
      <c r="K78" s="154"/>
      <c r="L78" s="153"/>
      <c r="M78" s="153"/>
    </row>
    <row r="79" spans="1:13" x14ac:dyDescent="0.25">
      <c r="A79" s="1"/>
      <c r="B79" s="156" t="s">
        <v>69</v>
      </c>
      <c r="C79" s="178">
        <v>971454</v>
      </c>
      <c r="D79" s="178">
        <v>939301</v>
      </c>
      <c r="E79" s="178">
        <v>259391</v>
      </c>
      <c r="F79" s="178">
        <v>397685</v>
      </c>
      <c r="G79" s="178">
        <v>820583</v>
      </c>
      <c r="H79" s="178">
        <v>933965</v>
      </c>
      <c r="I79" s="179">
        <f>IFERROR(H79/G79-1,"-")</f>
        <v>0.13817249443383539</v>
      </c>
      <c r="J79" s="179">
        <f>IFERROR(H79/D79-1,"-")</f>
        <v>-5.6808200992014557E-3</v>
      </c>
      <c r="K79" s="178">
        <f>H79-G79</f>
        <v>113382</v>
      </c>
      <c r="L79" s="178">
        <f>H79-D79</f>
        <v>-5336</v>
      </c>
      <c r="M79" s="179">
        <f t="shared" ref="M79:M91" si="36">H79/H$9</f>
        <v>0.15217121760924845</v>
      </c>
    </row>
    <row r="80" spans="1:13" x14ac:dyDescent="0.25">
      <c r="A80" s="1" t="s">
        <v>97</v>
      </c>
      <c r="B80" s="159" t="s">
        <v>98</v>
      </c>
      <c r="C80" s="160">
        <v>402795</v>
      </c>
      <c r="D80" s="160">
        <v>402386</v>
      </c>
      <c r="E80" s="160">
        <v>106673</v>
      </c>
      <c r="F80" s="160">
        <v>195678</v>
      </c>
      <c r="G80" s="160">
        <v>380964</v>
      </c>
      <c r="H80" s="160">
        <v>381700</v>
      </c>
      <c r="I80" s="162">
        <f>IFERROR(H80/G80-1,"-")</f>
        <v>1.9319410757971944E-3</v>
      </c>
      <c r="J80" s="161">
        <f t="shared" ref="J80:J91" si="37">IFERROR(H80/D80-1,"-")</f>
        <v>-5.1408349197039627E-2</v>
      </c>
      <c r="K80" s="159">
        <f t="shared" ref="K80:K90" si="38">H80-G80</f>
        <v>736</v>
      </c>
      <c r="L80" s="160">
        <f t="shared" ref="L80:L91" si="39">H80-D80</f>
        <v>-20686</v>
      </c>
      <c r="M80" s="161">
        <f t="shared" si="36"/>
        <v>6.2190503671390396E-2</v>
      </c>
    </row>
    <row r="81" spans="1:13" x14ac:dyDescent="0.25">
      <c r="A81" s="163" t="s">
        <v>104</v>
      </c>
      <c r="B81" s="164" t="s">
        <v>104</v>
      </c>
      <c r="C81" s="165">
        <v>96922</v>
      </c>
      <c r="D81" s="165">
        <v>75835</v>
      </c>
      <c r="E81" s="165">
        <v>26886</v>
      </c>
      <c r="F81" s="165">
        <v>69620</v>
      </c>
      <c r="G81" s="165">
        <v>101542</v>
      </c>
      <c r="H81" s="165">
        <v>97548</v>
      </c>
      <c r="I81" s="167">
        <f>IFERROR(H81/G81-1,"-")</f>
        <v>-3.9333477772744319E-2</v>
      </c>
      <c r="J81" s="166">
        <f t="shared" si="37"/>
        <v>0.28631898200039552</v>
      </c>
      <c r="K81" s="164">
        <f t="shared" si="38"/>
        <v>-3994</v>
      </c>
      <c r="L81" s="165">
        <f t="shared" si="39"/>
        <v>21713</v>
      </c>
      <c r="M81" s="166">
        <f t="shared" si="36"/>
        <v>1.5893526990140922E-2</v>
      </c>
    </row>
    <row r="82" spans="1:13" x14ac:dyDescent="0.25">
      <c r="A82" s="163" t="s">
        <v>101</v>
      </c>
      <c r="B82" s="164" t="s">
        <v>101</v>
      </c>
      <c r="C82" s="165">
        <v>305873</v>
      </c>
      <c r="D82" s="165">
        <v>326551</v>
      </c>
      <c r="E82" s="165">
        <v>79787</v>
      </c>
      <c r="F82" s="165">
        <v>126058</v>
      </c>
      <c r="G82" s="165">
        <v>279422</v>
      </c>
      <c r="H82" s="165">
        <v>284152</v>
      </c>
      <c r="I82" s="167">
        <f>IFERROR(H82/G82-1,"-")</f>
        <v>1.692780096055424E-2</v>
      </c>
      <c r="J82" s="166">
        <f t="shared" si="37"/>
        <v>-0.12983883068800894</v>
      </c>
      <c r="K82" s="164">
        <f t="shared" si="38"/>
        <v>4730</v>
      </c>
      <c r="L82" s="165">
        <f t="shared" si="39"/>
        <v>-42399</v>
      </c>
      <c r="M82" s="166">
        <f t="shared" si="36"/>
        <v>4.629697668124947E-2</v>
      </c>
    </row>
    <row r="83" spans="1:13" x14ac:dyDescent="0.25">
      <c r="A83" s="1"/>
      <c r="B83" s="159" t="s">
        <v>108</v>
      </c>
      <c r="C83" s="160">
        <v>568659</v>
      </c>
      <c r="D83" s="160">
        <v>536915</v>
      </c>
      <c r="E83" s="160">
        <v>152718</v>
      </c>
      <c r="F83" s="160">
        <v>202007</v>
      </c>
      <c r="G83" s="160">
        <v>439619</v>
      </c>
      <c r="H83" s="160">
        <v>552265</v>
      </c>
      <c r="I83" s="162">
        <f>IFERROR(H83/G83-1,"-")</f>
        <v>0.25623551302377745</v>
      </c>
      <c r="J83" s="161">
        <f t="shared" si="37"/>
        <v>2.8589255282493564E-2</v>
      </c>
      <c r="K83" s="159">
        <f t="shared" si="38"/>
        <v>112646</v>
      </c>
      <c r="L83" s="160">
        <f t="shared" si="39"/>
        <v>15350</v>
      </c>
      <c r="M83" s="161">
        <f t="shared" si="36"/>
        <v>8.9980713937858045E-2</v>
      </c>
    </row>
    <row r="84" spans="1:13" s="57" customFormat="1" x14ac:dyDescent="0.25">
      <c r="B84" s="164" t="s">
        <v>111</v>
      </c>
      <c r="C84" s="165">
        <v>84109</v>
      </c>
      <c r="D84" s="165">
        <v>90752</v>
      </c>
      <c r="E84" s="165">
        <v>25019</v>
      </c>
      <c r="F84" s="165">
        <v>19577</v>
      </c>
      <c r="G84" s="165">
        <v>84724</v>
      </c>
      <c r="H84" s="165">
        <v>113073</v>
      </c>
      <c r="I84" s="167">
        <f t="shared" ref="I84:I91" si="40">IFERROR(H84/G84-1,"-")</f>
        <v>0.33460412633964398</v>
      </c>
      <c r="J84" s="166">
        <f t="shared" si="37"/>
        <v>0.24595601198871653</v>
      </c>
      <c r="K84" s="164">
        <f t="shared" si="38"/>
        <v>28349</v>
      </c>
      <c r="L84" s="165">
        <f t="shared" si="39"/>
        <v>22321</v>
      </c>
      <c r="M84" s="166">
        <f t="shared" si="36"/>
        <v>1.8423020229591632E-2</v>
      </c>
    </row>
    <row r="85" spans="1:13" s="57" customFormat="1" x14ac:dyDescent="0.25">
      <c r="B85" s="164" t="s">
        <v>114</v>
      </c>
      <c r="C85" s="165">
        <v>246556</v>
      </c>
      <c r="D85" s="165">
        <v>204399</v>
      </c>
      <c r="E85" s="165">
        <v>53222</v>
      </c>
      <c r="F85" s="165">
        <v>65119</v>
      </c>
      <c r="G85" s="165">
        <v>141147</v>
      </c>
      <c r="H85" s="165">
        <v>160883</v>
      </c>
      <c r="I85" s="167">
        <f t="shared" si="40"/>
        <v>0.13982585531396352</v>
      </c>
      <c r="J85" s="166">
        <f t="shared" si="37"/>
        <v>-0.21289732337242351</v>
      </c>
      <c r="K85" s="164">
        <f t="shared" si="38"/>
        <v>19736</v>
      </c>
      <c r="L85" s="165">
        <f t="shared" si="39"/>
        <v>-43516</v>
      </c>
      <c r="M85" s="166">
        <f t="shared" si="36"/>
        <v>2.6212718894850148E-2</v>
      </c>
    </row>
    <row r="86" spans="1:13" x14ac:dyDescent="0.25">
      <c r="A86" s="1"/>
      <c r="B86" s="164" t="s">
        <v>117</v>
      </c>
      <c r="C86" s="165">
        <v>27138</v>
      </c>
      <c r="D86" s="165">
        <v>30113</v>
      </c>
      <c r="E86" s="165">
        <v>9255</v>
      </c>
      <c r="F86" s="165">
        <v>22588</v>
      </c>
      <c r="G86" s="165">
        <v>35292</v>
      </c>
      <c r="H86" s="165">
        <v>49617</v>
      </c>
      <c r="I86" s="167">
        <f t="shared" si="40"/>
        <v>0.40589935396123766</v>
      </c>
      <c r="J86" s="166">
        <f t="shared" si="37"/>
        <v>0.64769368711187858</v>
      </c>
      <c r="K86" s="164">
        <f t="shared" si="38"/>
        <v>14325</v>
      </c>
      <c r="L86" s="165">
        <f t="shared" si="39"/>
        <v>19504</v>
      </c>
      <c r="M86" s="166">
        <f t="shared" si="36"/>
        <v>8.0841137559952252E-3</v>
      </c>
    </row>
    <row r="87" spans="1:13" x14ac:dyDescent="0.25">
      <c r="A87" s="1"/>
      <c r="B87" s="164" t="s">
        <v>124</v>
      </c>
      <c r="C87" s="165">
        <v>14372</v>
      </c>
      <c r="D87" s="165">
        <v>11361</v>
      </c>
      <c r="E87" s="165">
        <v>2374</v>
      </c>
      <c r="F87" s="165">
        <v>6901</v>
      </c>
      <c r="G87" s="165">
        <v>12903</v>
      </c>
      <c r="H87" s="165">
        <v>15309</v>
      </c>
      <c r="I87" s="167">
        <f t="shared" si="40"/>
        <v>0.18646826319460597</v>
      </c>
      <c r="J87" s="166">
        <f t="shared" si="37"/>
        <v>0.34750462107208868</v>
      </c>
      <c r="K87" s="164">
        <f t="shared" si="38"/>
        <v>2406</v>
      </c>
      <c r="L87" s="165">
        <f t="shared" si="39"/>
        <v>3948</v>
      </c>
      <c r="M87" s="166">
        <f t="shared" si="36"/>
        <v>2.4943002900322652E-3</v>
      </c>
    </row>
    <row r="88" spans="1:13" x14ac:dyDescent="0.25">
      <c r="A88" s="1"/>
      <c r="B88" s="164" t="s">
        <v>120</v>
      </c>
      <c r="C88" s="165">
        <v>8108</v>
      </c>
      <c r="D88" s="165">
        <v>7695</v>
      </c>
      <c r="E88" s="165">
        <v>2468</v>
      </c>
      <c r="F88" s="165">
        <v>6102</v>
      </c>
      <c r="G88" s="165">
        <v>6824</v>
      </c>
      <c r="H88" s="165">
        <v>8177</v>
      </c>
      <c r="I88" s="167">
        <f t="shared" si="40"/>
        <v>0.19827080890973026</v>
      </c>
      <c r="J88" s="166">
        <f t="shared" si="37"/>
        <v>6.2638076673164456E-2</v>
      </c>
      <c r="K88" s="164">
        <f t="shared" si="38"/>
        <v>1353</v>
      </c>
      <c r="L88" s="165">
        <f t="shared" si="39"/>
        <v>482</v>
      </c>
      <c r="M88" s="166">
        <f t="shared" si="36"/>
        <v>1.3322812379380647E-3</v>
      </c>
    </row>
    <row r="89" spans="1:13" x14ac:dyDescent="0.25">
      <c r="A89" s="1"/>
      <c r="B89" s="164" t="s">
        <v>129</v>
      </c>
      <c r="C89" s="165">
        <v>9522</v>
      </c>
      <c r="D89" s="165">
        <v>10716</v>
      </c>
      <c r="E89" s="165">
        <v>4147</v>
      </c>
      <c r="F89" s="165">
        <v>3029</v>
      </c>
      <c r="G89" s="165">
        <v>9083</v>
      </c>
      <c r="H89" s="165">
        <v>10901</v>
      </c>
      <c r="I89" s="167">
        <f t="shared" si="40"/>
        <v>0.20015413409666416</v>
      </c>
      <c r="J89" s="166">
        <f t="shared" si="37"/>
        <v>1.7263904441956024E-2</v>
      </c>
      <c r="K89" s="164">
        <f t="shared" si="38"/>
        <v>1818</v>
      </c>
      <c r="L89" s="165">
        <f t="shared" si="39"/>
        <v>185</v>
      </c>
      <c r="M89" s="166">
        <f t="shared" si="36"/>
        <v>1.7761034333817834E-3</v>
      </c>
    </row>
    <row r="90" spans="1:13" x14ac:dyDescent="0.25">
      <c r="A90" s="163" t="s">
        <v>145</v>
      </c>
      <c r="B90" s="164" t="s">
        <v>132</v>
      </c>
      <c r="C90" s="165">
        <v>17142</v>
      </c>
      <c r="D90" s="165">
        <v>16437</v>
      </c>
      <c r="E90" s="165">
        <v>6761</v>
      </c>
      <c r="F90" s="165">
        <v>3365</v>
      </c>
      <c r="G90" s="165">
        <v>9192</v>
      </c>
      <c r="H90" s="165">
        <v>12341</v>
      </c>
      <c r="I90" s="167">
        <f t="shared" si="40"/>
        <v>0.34258050478677116</v>
      </c>
      <c r="J90" s="166">
        <f t="shared" si="37"/>
        <v>-0.24919389182940921</v>
      </c>
      <c r="K90" s="164">
        <f t="shared" si="38"/>
        <v>3149</v>
      </c>
      <c r="L90" s="165">
        <f t="shared" si="39"/>
        <v>-4096</v>
      </c>
      <c r="M90" s="166">
        <f t="shared" si="36"/>
        <v>2.0107230961714144E-3</v>
      </c>
    </row>
    <row r="91" spans="1:13" x14ac:dyDescent="0.25">
      <c r="A91" s="169" t="s">
        <v>146</v>
      </c>
      <c r="B91" s="170" t="s">
        <v>146</v>
      </c>
      <c r="C91" s="171">
        <f t="shared" ref="C91:H91" si="41">C83-SUM(C84:C90)</f>
        <v>161712</v>
      </c>
      <c r="D91" s="171">
        <f t="shared" si="41"/>
        <v>165442</v>
      </c>
      <c r="E91" s="171">
        <f t="shared" si="41"/>
        <v>49472</v>
      </c>
      <c r="F91" s="171">
        <f t="shared" si="41"/>
        <v>75326</v>
      </c>
      <c r="G91" s="171">
        <f t="shared" si="41"/>
        <v>140454</v>
      </c>
      <c r="H91" s="171">
        <f t="shared" si="41"/>
        <v>181964</v>
      </c>
      <c r="I91" s="173">
        <f t="shared" si="40"/>
        <v>0.29554160080880565</v>
      </c>
      <c r="J91" s="172">
        <f t="shared" si="37"/>
        <v>9.9865814001281361E-2</v>
      </c>
      <c r="K91" s="170">
        <f>H91-G91</f>
        <v>41510</v>
      </c>
      <c r="L91" s="171">
        <f t="shared" si="39"/>
        <v>16522</v>
      </c>
      <c r="M91" s="172">
        <f t="shared" si="36"/>
        <v>2.9647452999897517E-2</v>
      </c>
    </row>
    <row r="92" spans="1:13" x14ac:dyDescent="0.25">
      <c r="A92" s="1"/>
      <c r="B92" s="155" t="s">
        <v>52</v>
      </c>
      <c r="C92" s="153"/>
      <c r="D92" s="153"/>
      <c r="E92" s="153"/>
      <c r="F92" s="153"/>
      <c r="G92" s="153"/>
      <c r="H92" s="154"/>
      <c r="I92" s="154"/>
      <c r="J92" s="154"/>
      <c r="K92" s="154"/>
      <c r="L92" s="153"/>
      <c r="M92" s="153"/>
    </row>
    <row r="93" spans="1:13" x14ac:dyDescent="0.25">
      <c r="A93" s="1"/>
      <c r="B93" s="156" t="s">
        <v>69</v>
      </c>
      <c r="C93" s="178">
        <v>56600</v>
      </c>
      <c r="D93" s="178">
        <v>58393</v>
      </c>
      <c r="E93" s="178">
        <v>23723</v>
      </c>
      <c r="F93" s="178">
        <v>34780</v>
      </c>
      <c r="G93" s="178">
        <v>53822</v>
      </c>
      <c r="H93" s="178">
        <v>60906</v>
      </c>
      <c r="I93" s="179">
        <f>IFERROR(H93/G93-1,"-")</f>
        <v>0.13161904054104268</v>
      </c>
      <c r="J93" s="179">
        <f>IFERROR(H93/D93-1,"-")</f>
        <v>4.3035980340109248E-2</v>
      </c>
      <c r="K93" s="178">
        <f>H93-G93</f>
        <v>7084</v>
      </c>
      <c r="L93" s="178">
        <f>H93-D93</f>
        <v>2513</v>
      </c>
      <c r="M93" s="179">
        <f t="shared" ref="M93:M105" si="42">H93/H$9</f>
        <v>9.9234341540731033E-3</v>
      </c>
    </row>
    <row r="94" spans="1:13" x14ac:dyDescent="0.25">
      <c r="A94" s="1" t="s">
        <v>97</v>
      </c>
      <c r="B94" s="159" t="s">
        <v>98</v>
      </c>
      <c r="C94" s="160">
        <v>35359</v>
      </c>
      <c r="D94" s="160">
        <v>38149</v>
      </c>
      <c r="E94" s="160">
        <v>15260</v>
      </c>
      <c r="F94" s="160">
        <v>22124</v>
      </c>
      <c r="G94" s="160">
        <v>34543</v>
      </c>
      <c r="H94" s="160">
        <v>38696</v>
      </c>
      <c r="I94" s="162">
        <f>IFERROR(H94/G94-1,"-")</f>
        <v>0.12022696349477457</v>
      </c>
      <c r="J94" s="161">
        <f t="shared" ref="J94:J105" si="43">IFERROR(H94/D94-1,"-")</f>
        <v>1.433851477102932E-2</v>
      </c>
      <c r="K94" s="159">
        <f t="shared" ref="K94:K104" si="44">H94-G94</f>
        <v>4153</v>
      </c>
      <c r="L94" s="160">
        <f t="shared" ref="L94:L105" si="45">H94-D94</f>
        <v>547</v>
      </c>
      <c r="M94" s="161">
        <f t="shared" si="42"/>
        <v>6.3047517161858076E-3</v>
      </c>
    </row>
    <row r="95" spans="1:13" x14ac:dyDescent="0.25">
      <c r="A95" s="163" t="s">
        <v>104</v>
      </c>
      <c r="B95" s="164" t="s">
        <v>104</v>
      </c>
      <c r="C95" s="165">
        <v>17182</v>
      </c>
      <c r="D95" s="165">
        <v>19575</v>
      </c>
      <c r="E95" s="165">
        <v>8252</v>
      </c>
      <c r="F95" s="165">
        <v>11116</v>
      </c>
      <c r="G95" s="165">
        <v>16275</v>
      </c>
      <c r="H95" s="165">
        <v>12241</v>
      </c>
      <c r="I95" s="167">
        <f>IFERROR(H95/G95-1,"-")</f>
        <v>-0.24786482334869431</v>
      </c>
      <c r="J95" s="166">
        <f t="shared" si="43"/>
        <v>-0.37466155810983393</v>
      </c>
      <c r="K95" s="164">
        <f t="shared" si="44"/>
        <v>-4034</v>
      </c>
      <c r="L95" s="165">
        <f t="shared" si="45"/>
        <v>-7334</v>
      </c>
      <c r="M95" s="166">
        <f t="shared" si="42"/>
        <v>1.9944300640332454E-3</v>
      </c>
    </row>
    <row r="96" spans="1:13" x14ac:dyDescent="0.25">
      <c r="A96" s="163" t="s">
        <v>101</v>
      </c>
      <c r="B96" s="164" t="s">
        <v>101</v>
      </c>
      <c r="C96" s="165">
        <v>18177</v>
      </c>
      <c r="D96" s="165">
        <v>18574</v>
      </c>
      <c r="E96" s="165">
        <v>7008</v>
      </c>
      <c r="F96" s="165">
        <v>11008</v>
      </c>
      <c r="G96" s="165">
        <v>18268</v>
      </c>
      <c r="H96" s="165">
        <v>26455</v>
      </c>
      <c r="I96" s="167">
        <f>IFERROR(H96/G96-1,"-")</f>
        <v>0.44816071819575209</v>
      </c>
      <c r="J96" s="166">
        <f t="shared" si="43"/>
        <v>0.42430278884462158</v>
      </c>
      <c r="K96" s="164">
        <f t="shared" si="44"/>
        <v>8187</v>
      </c>
      <c r="L96" s="165">
        <f t="shared" si="45"/>
        <v>7881</v>
      </c>
      <c r="M96" s="166">
        <f t="shared" si="42"/>
        <v>4.3103216521525618E-3</v>
      </c>
    </row>
    <row r="97" spans="1:13" x14ac:dyDescent="0.25">
      <c r="A97" s="1"/>
      <c r="B97" s="159" t="s">
        <v>108</v>
      </c>
      <c r="C97" s="160">
        <v>21241</v>
      </c>
      <c r="D97" s="160">
        <v>20244</v>
      </c>
      <c r="E97" s="160">
        <v>8463</v>
      </c>
      <c r="F97" s="160">
        <v>12656</v>
      </c>
      <c r="G97" s="160">
        <v>19279</v>
      </c>
      <c r="H97" s="160">
        <v>22210</v>
      </c>
      <c r="I97" s="162">
        <f>IFERROR(H97/G97-1,"-")</f>
        <v>0.15203070698687693</v>
      </c>
      <c r="J97" s="161">
        <f t="shared" si="43"/>
        <v>9.7115194625568169E-2</v>
      </c>
      <c r="K97" s="159">
        <f t="shared" si="44"/>
        <v>2931</v>
      </c>
      <c r="L97" s="160">
        <f t="shared" si="45"/>
        <v>1966</v>
      </c>
      <c r="M97" s="161">
        <f t="shared" si="42"/>
        <v>3.6186824378872957E-3</v>
      </c>
    </row>
    <row r="98" spans="1:13" s="57" customFormat="1" x14ac:dyDescent="0.25">
      <c r="B98" s="164" t="s">
        <v>111</v>
      </c>
      <c r="C98" s="165">
        <v>2385</v>
      </c>
      <c r="D98" s="165">
        <v>2572</v>
      </c>
      <c r="E98" s="165">
        <v>1373</v>
      </c>
      <c r="F98" s="165">
        <v>1001</v>
      </c>
      <c r="G98" s="165">
        <v>2638</v>
      </c>
      <c r="H98" s="165">
        <v>3128</v>
      </c>
      <c r="I98" s="167">
        <f t="shared" ref="I98:I105" si="46">IFERROR(H98/G98-1,"-")</f>
        <v>0.18574677786201677</v>
      </c>
      <c r="J98" s="166">
        <f t="shared" si="43"/>
        <v>0.21617418351477458</v>
      </c>
      <c r="K98" s="164">
        <f t="shared" si="44"/>
        <v>490</v>
      </c>
      <c r="L98" s="165">
        <f t="shared" si="45"/>
        <v>556</v>
      </c>
      <c r="M98" s="166">
        <f t="shared" si="42"/>
        <v>5.0964604528192078E-4</v>
      </c>
    </row>
    <row r="99" spans="1:13" s="57" customFormat="1" x14ac:dyDescent="0.25">
      <c r="B99" s="164" t="s">
        <v>114</v>
      </c>
      <c r="C99" s="165">
        <v>5221</v>
      </c>
      <c r="D99" s="165">
        <v>4530</v>
      </c>
      <c r="E99" s="165">
        <v>1673</v>
      </c>
      <c r="F99" s="165">
        <v>2803</v>
      </c>
      <c r="G99" s="165">
        <v>4064</v>
      </c>
      <c r="H99" s="165">
        <v>4429</v>
      </c>
      <c r="I99" s="167">
        <f t="shared" si="46"/>
        <v>8.9812992125984259E-2</v>
      </c>
      <c r="J99" s="166">
        <f t="shared" si="43"/>
        <v>-2.2295805739514396E-2</v>
      </c>
      <c r="K99" s="164">
        <f t="shared" si="44"/>
        <v>365</v>
      </c>
      <c r="L99" s="165">
        <f t="shared" si="45"/>
        <v>-101</v>
      </c>
      <c r="M99" s="166">
        <f t="shared" si="42"/>
        <v>7.2161839339949716E-4</v>
      </c>
    </row>
    <row r="100" spans="1:13" x14ac:dyDescent="0.25">
      <c r="A100" s="1"/>
      <c r="B100" s="164" t="s">
        <v>117</v>
      </c>
      <c r="C100" s="165">
        <v>4377</v>
      </c>
      <c r="D100" s="165">
        <v>4017</v>
      </c>
      <c r="E100" s="165">
        <v>1976</v>
      </c>
      <c r="F100" s="165">
        <v>3669</v>
      </c>
      <c r="G100" s="165">
        <v>3550</v>
      </c>
      <c r="H100" s="165">
        <v>4014</v>
      </c>
      <c r="I100" s="167">
        <f t="shared" si="46"/>
        <v>0.13070422535211268</v>
      </c>
      <c r="J100" s="166">
        <f t="shared" si="43"/>
        <v>-7.468259895444529E-4</v>
      </c>
      <c r="K100" s="164">
        <f t="shared" si="44"/>
        <v>464</v>
      </c>
      <c r="L100" s="165">
        <f t="shared" si="45"/>
        <v>-3</v>
      </c>
      <c r="M100" s="166">
        <f t="shared" si="42"/>
        <v>6.5400231002609658E-4</v>
      </c>
    </row>
    <row r="101" spans="1:13" x14ac:dyDescent="0.25">
      <c r="A101" s="1"/>
      <c r="B101" s="164" t="s">
        <v>124</v>
      </c>
      <c r="C101" s="165">
        <v>600</v>
      </c>
      <c r="D101" s="165">
        <v>755</v>
      </c>
      <c r="E101" s="165">
        <v>335</v>
      </c>
      <c r="F101" s="165">
        <v>459</v>
      </c>
      <c r="G101" s="165">
        <v>1303</v>
      </c>
      <c r="H101" s="165">
        <v>1030</v>
      </c>
      <c r="I101" s="167">
        <f t="shared" si="46"/>
        <v>-0.20951650038372982</v>
      </c>
      <c r="J101" s="166">
        <f t="shared" si="43"/>
        <v>0.36423841059602657</v>
      </c>
      <c r="K101" s="164">
        <f t="shared" si="44"/>
        <v>-273</v>
      </c>
      <c r="L101" s="165">
        <f t="shared" si="45"/>
        <v>275</v>
      </c>
      <c r="M101" s="166">
        <f t="shared" si="42"/>
        <v>1.6781823102313888E-4</v>
      </c>
    </row>
    <row r="102" spans="1:13" x14ac:dyDescent="0.25">
      <c r="A102" s="1"/>
      <c r="B102" s="164" t="s">
        <v>120</v>
      </c>
      <c r="C102" s="165">
        <v>553</v>
      </c>
      <c r="D102" s="165">
        <v>541</v>
      </c>
      <c r="E102" s="165">
        <v>338</v>
      </c>
      <c r="F102" s="165">
        <v>539</v>
      </c>
      <c r="G102" s="165">
        <v>726</v>
      </c>
      <c r="H102" s="165">
        <v>692</v>
      </c>
      <c r="I102" s="167">
        <f t="shared" si="46"/>
        <v>-4.6831955922865043E-2</v>
      </c>
      <c r="J102" s="166">
        <f t="shared" si="43"/>
        <v>0.27911275415896486</v>
      </c>
      <c r="K102" s="164">
        <f t="shared" si="44"/>
        <v>-34</v>
      </c>
      <c r="L102" s="165">
        <f t="shared" si="45"/>
        <v>151</v>
      </c>
      <c r="M102" s="166">
        <f t="shared" si="42"/>
        <v>1.1274778239612826E-4</v>
      </c>
    </row>
    <row r="103" spans="1:13" x14ac:dyDescent="0.25">
      <c r="A103" s="1"/>
      <c r="B103" s="164" t="s">
        <v>129</v>
      </c>
      <c r="C103" s="165">
        <v>177</v>
      </c>
      <c r="D103" s="165">
        <v>174</v>
      </c>
      <c r="E103" s="165">
        <v>133</v>
      </c>
      <c r="F103" s="165">
        <v>106</v>
      </c>
      <c r="G103" s="165">
        <v>276</v>
      </c>
      <c r="H103" s="165">
        <v>157</v>
      </c>
      <c r="I103" s="167">
        <f t="shared" si="46"/>
        <v>-0.4311594202898551</v>
      </c>
      <c r="J103" s="166">
        <f t="shared" si="43"/>
        <v>-9.7701149425287404E-2</v>
      </c>
      <c r="K103" s="164">
        <f t="shared" si="44"/>
        <v>-119</v>
      </c>
      <c r="L103" s="165">
        <f t="shared" si="45"/>
        <v>-17</v>
      </c>
      <c r="M103" s="166">
        <f t="shared" si="42"/>
        <v>2.5580060456925052E-5</v>
      </c>
    </row>
    <row r="104" spans="1:13" x14ac:dyDescent="0.25">
      <c r="A104" s="163" t="s">
        <v>145</v>
      </c>
      <c r="B104" s="164" t="s">
        <v>132</v>
      </c>
      <c r="C104" s="165">
        <v>414</v>
      </c>
      <c r="D104" s="165">
        <v>284</v>
      </c>
      <c r="E104" s="165">
        <v>96</v>
      </c>
      <c r="F104" s="165">
        <v>102</v>
      </c>
      <c r="G104" s="165">
        <v>170</v>
      </c>
      <c r="H104" s="165">
        <v>287</v>
      </c>
      <c r="I104" s="167">
        <f t="shared" si="46"/>
        <v>0.68823529411764706</v>
      </c>
      <c r="J104" s="166">
        <f t="shared" si="43"/>
        <v>1.0563380281690238E-2</v>
      </c>
      <c r="K104" s="164">
        <f t="shared" si="44"/>
        <v>117</v>
      </c>
      <c r="L104" s="165">
        <f t="shared" si="45"/>
        <v>3</v>
      </c>
      <c r="M104" s="166">
        <f t="shared" si="42"/>
        <v>4.6761002236544522E-5</v>
      </c>
    </row>
    <row r="105" spans="1:13" x14ac:dyDescent="0.25">
      <c r="A105" s="169" t="s">
        <v>146</v>
      </c>
      <c r="B105" s="170" t="s">
        <v>146</v>
      </c>
      <c r="C105" s="171">
        <f t="shared" ref="C105:H105" si="47">C97-SUM(C98:C104)</f>
        <v>7514</v>
      </c>
      <c r="D105" s="171">
        <f t="shared" si="47"/>
        <v>7371</v>
      </c>
      <c r="E105" s="171">
        <f t="shared" si="47"/>
        <v>2539</v>
      </c>
      <c r="F105" s="171">
        <f t="shared" si="47"/>
        <v>3977</v>
      </c>
      <c r="G105" s="171">
        <f t="shared" si="47"/>
        <v>6552</v>
      </c>
      <c r="H105" s="171">
        <f t="shared" si="47"/>
        <v>8473</v>
      </c>
      <c r="I105" s="173">
        <f t="shared" si="46"/>
        <v>0.29319291819291826</v>
      </c>
      <c r="J105" s="172">
        <f t="shared" si="43"/>
        <v>0.14950481617148292</v>
      </c>
      <c r="K105" s="170">
        <f>H105-G105</f>
        <v>1921</v>
      </c>
      <c r="L105" s="171">
        <f t="shared" si="45"/>
        <v>1102</v>
      </c>
      <c r="M105" s="172">
        <f t="shared" si="42"/>
        <v>1.3805086130670443E-3</v>
      </c>
    </row>
    <row r="106" spans="1:13" x14ac:dyDescent="0.25">
      <c r="A106" s="1"/>
      <c r="B106" s="155" t="s">
        <v>53</v>
      </c>
      <c r="C106" s="153"/>
      <c r="D106" s="153"/>
      <c r="E106" s="153"/>
      <c r="F106" s="153"/>
      <c r="G106" s="153"/>
      <c r="H106" s="154"/>
      <c r="I106" s="154"/>
      <c r="J106" s="154"/>
      <c r="K106" s="154"/>
      <c r="L106" s="153"/>
      <c r="M106" s="153"/>
    </row>
    <row r="107" spans="1:13" x14ac:dyDescent="0.25">
      <c r="A107" s="1"/>
      <c r="B107" s="156" t="s">
        <v>69</v>
      </c>
      <c r="C107" s="178">
        <v>177421</v>
      </c>
      <c r="D107" s="178">
        <v>171414</v>
      </c>
      <c r="E107" s="178">
        <v>87584</v>
      </c>
      <c r="F107" s="178">
        <v>126334</v>
      </c>
      <c r="G107" s="178">
        <v>233432</v>
      </c>
      <c r="H107" s="178">
        <v>288189</v>
      </c>
      <c r="I107" s="179">
        <f>IFERROR(H107/G107-1,"-")</f>
        <v>0.23457366599266605</v>
      </c>
      <c r="J107" s="179">
        <f>IFERROR(H107/D107-1,"-")</f>
        <v>0.68124540585949811</v>
      </c>
      <c r="K107" s="178">
        <f>H107-G107</f>
        <v>54757</v>
      </c>
      <c r="L107" s="178">
        <f>H107-D107</f>
        <v>116775</v>
      </c>
      <c r="M107" s="179">
        <f t="shared" ref="M107:M119" si="48">H107/H$9</f>
        <v>4.695472638866735E-2</v>
      </c>
    </row>
    <row r="108" spans="1:13" x14ac:dyDescent="0.25">
      <c r="A108" s="1" t="s">
        <v>97</v>
      </c>
      <c r="B108" s="159" t="s">
        <v>98</v>
      </c>
      <c r="C108" s="160">
        <v>33637</v>
      </c>
      <c r="D108" s="160">
        <v>34955</v>
      </c>
      <c r="E108" s="160">
        <v>33582</v>
      </c>
      <c r="F108" s="160">
        <v>48812</v>
      </c>
      <c r="G108" s="160">
        <v>54117</v>
      </c>
      <c r="H108" s="160">
        <v>60573</v>
      </c>
      <c r="I108" s="162">
        <f>IFERROR(H108/G108-1,"-")</f>
        <v>0.1192970785520262</v>
      </c>
      <c r="J108" s="161">
        <f t="shared" ref="J108:J119" si="49">IFERROR(H108/D108-1,"-")</f>
        <v>0.73288513803461597</v>
      </c>
      <c r="K108" s="159">
        <f t="shared" ref="K108:K118" si="50">H108-G108</f>
        <v>6456</v>
      </c>
      <c r="L108" s="160">
        <f t="shared" ref="L108:L119" si="51">H108-D108</f>
        <v>25618</v>
      </c>
      <c r="M108" s="161">
        <f t="shared" si="48"/>
        <v>9.869178357053001E-3</v>
      </c>
    </row>
    <row r="109" spans="1:13" x14ac:dyDescent="0.25">
      <c r="A109" s="163" t="s">
        <v>104</v>
      </c>
      <c r="B109" s="164" t="s">
        <v>104</v>
      </c>
      <c r="C109" s="165">
        <v>14662</v>
      </c>
      <c r="D109" s="165">
        <v>12883</v>
      </c>
      <c r="E109" s="165">
        <v>5428</v>
      </c>
      <c r="F109" s="165">
        <v>26726</v>
      </c>
      <c r="G109" s="165">
        <v>18295</v>
      </c>
      <c r="H109" s="165">
        <v>20506</v>
      </c>
      <c r="I109" s="167">
        <f>IFERROR(H109/G109-1,"-")</f>
        <v>0.12085269199234761</v>
      </c>
      <c r="J109" s="166">
        <f t="shared" si="49"/>
        <v>0.59171000543351693</v>
      </c>
      <c r="K109" s="164">
        <f t="shared" si="50"/>
        <v>2211</v>
      </c>
      <c r="L109" s="165">
        <f t="shared" si="51"/>
        <v>7623</v>
      </c>
      <c r="M109" s="166">
        <f t="shared" si="48"/>
        <v>3.3410491702528986E-3</v>
      </c>
    </row>
    <row r="110" spans="1:13" x14ac:dyDescent="0.25">
      <c r="A110" s="163" t="s">
        <v>101</v>
      </c>
      <c r="B110" s="164" t="s">
        <v>101</v>
      </c>
      <c r="C110" s="165">
        <v>18975</v>
      </c>
      <c r="D110" s="165">
        <v>22072</v>
      </c>
      <c r="E110" s="165">
        <v>28154</v>
      </c>
      <c r="F110" s="165">
        <v>22086</v>
      </c>
      <c r="G110" s="165">
        <v>35822</v>
      </c>
      <c r="H110" s="165">
        <v>40067</v>
      </c>
      <c r="I110" s="167">
        <f>IFERROR(H110/G110-1,"-")</f>
        <v>0.11850259616995151</v>
      </c>
      <c r="J110" s="166">
        <f t="shared" si="49"/>
        <v>0.81528633562885111</v>
      </c>
      <c r="K110" s="164">
        <f t="shared" si="50"/>
        <v>4245</v>
      </c>
      <c r="L110" s="165">
        <f t="shared" si="51"/>
        <v>17995</v>
      </c>
      <c r="M110" s="166">
        <f t="shared" si="48"/>
        <v>6.528129186800102E-3</v>
      </c>
    </row>
    <row r="111" spans="1:13" x14ac:dyDescent="0.25">
      <c r="A111" s="1"/>
      <c r="B111" s="159" t="s">
        <v>108</v>
      </c>
      <c r="C111" s="160">
        <v>143784</v>
      </c>
      <c r="D111" s="160">
        <v>136459</v>
      </c>
      <c r="E111" s="160">
        <v>54002</v>
      </c>
      <c r="F111" s="160">
        <v>77522</v>
      </c>
      <c r="G111" s="160">
        <v>179315</v>
      </c>
      <c r="H111" s="160">
        <v>227616</v>
      </c>
      <c r="I111" s="162">
        <f>IFERROR(H111/G111-1,"-")</f>
        <v>0.26936396843543475</v>
      </c>
      <c r="J111" s="161">
        <f t="shared" si="49"/>
        <v>0.66801749976183333</v>
      </c>
      <c r="K111" s="159">
        <f t="shared" si="50"/>
        <v>48301</v>
      </c>
      <c r="L111" s="160">
        <f t="shared" si="51"/>
        <v>91157</v>
      </c>
      <c r="M111" s="161">
        <f t="shared" si="48"/>
        <v>3.7085548031614346E-2</v>
      </c>
    </row>
    <row r="112" spans="1:13" s="57" customFormat="1" x14ac:dyDescent="0.25">
      <c r="B112" s="164" t="s">
        <v>111</v>
      </c>
      <c r="C112" s="165">
        <v>77941</v>
      </c>
      <c r="D112" s="165">
        <v>74433</v>
      </c>
      <c r="E112" s="165">
        <v>30159</v>
      </c>
      <c r="F112" s="165">
        <v>33816</v>
      </c>
      <c r="G112" s="165">
        <v>108578</v>
      </c>
      <c r="H112" s="165">
        <v>147519</v>
      </c>
      <c r="I112" s="167">
        <f t="shared" ref="I112:I119" si="52">IFERROR(H112/G112-1,"-")</f>
        <v>0.35864539777855553</v>
      </c>
      <c r="J112" s="166">
        <f t="shared" si="49"/>
        <v>0.98190318810205146</v>
      </c>
      <c r="K112" s="164">
        <f t="shared" si="50"/>
        <v>38941</v>
      </c>
      <c r="L112" s="165">
        <f t="shared" si="51"/>
        <v>73086</v>
      </c>
      <c r="M112" s="166">
        <f t="shared" si="48"/>
        <v>2.4035318079905266E-2</v>
      </c>
    </row>
    <row r="113" spans="1:13" s="57" customFormat="1" x14ac:dyDescent="0.25">
      <c r="B113" s="164" t="s">
        <v>114</v>
      </c>
      <c r="C113" s="165">
        <v>16049</v>
      </c>
      <c r="D113" s="165">
        <v>12136</v>
      </c>
      <c r="E113" s="165">
        <v>3839</v>
      </c>
      <c r="F113" s="165">
        <v>8580</v>
      </c>
      <c r="G113" s="165">
        <v>8051</v>
      </c>
      <c r="H113" s="165">
        <v>10383</v>
      </c>
      <c r="I113" s="167">
        <f t="shared" si="52"/>
        <v>0.2896534591976152</v>
      </c>
      <c r="J113" s="166">
        <f t="shared" si="49"/>
        <v>-0.14444627554383649</v>
      </c>
      <c r="K113" s="164">
        <f t="shared" si="50"/>
        <v>2332</v>
      </c>
      <c r="L113" s="165">
        <f t="shared" si="51"/>
        <v>-1753</v>
      </c>
      <c r="M113" s="166">
        <f t="shared" si="48"/>
        <v>1.6917055269060689E-3</v>
      </c>
    </row>
    <row r="114" spans="1:13" x14ac:dyDescent="0.25">
      <c r="A114" s="1"/>
      <c r="B114" s="164" t="s">
        <v>117</v>
      </c>
      <c r="C114" s="165">
        <v>16447</v>
      </c>
      <c r="D114" s="165">
        <v>14187</v>
      </c>
      <c r="E114" s="165">
        <v>2805</v>
      </c>
      <c r="F114" s="165">
        <v>8497</v>
      </c>
      <c r="G114" s="165">
        <v>11562</v>
      </c>
      <c r="H114" s="165">
        <v>15039</v>
      </c>
      <c r="I114" s="167">
        <f t="shared" si="52"/>
        <v>0.30072651790347682</v>
      </c>
      <c r="J114" s="166">
        <f t="shared" si="49"/>
        <v>6.0054979911186246E-2</v>
      </c>
      <c r="K114" s="164">
        <f t="shared" si="50"/>
        <v>3477</v>
      </c>
      <c r="L114" s="165">
        <f t="shared" si="51"/>
        <v>852</v>
      </c>
      <c r="M114" s="166">
        <f t="shared" si="48"/>
        <v>2.4503091032592093E-3</v>
      </c>
    </row>
    <row r="115" spans="1:13" x14ac:dyDescent="0.25">
      <c r="A115" s="1"/>
      <c r="B115" s="164" t="s">
        <v>124</v>
      </c>
      <c r="C115" s="165">
        <v>2942</v>
      </c>
      <c r="D115" s="165">
        <v>3140</v>
      </c>
      <c r="E115" s="165">
        <v>1420</v>
      </c>
      <c r="F115" s="165">
        <v>4192</v>
      </c>
      <c r="G115" s="165">
        <v>7338</v>
      </c>
      <c r="H115" s="165">
        <v>7797</v>
      </c>
      <c r="I115" s="167">
        <f t="shared" si="52"/>
        <v>6.2551103843009104E-2</v>
      </c>
      <c r="J115" s="166">
        <f t="shared" si="49"/>
        <v>1.4831210191082804</v>
      </c>
      <c r="K115" s="164">
        <f t="shared" si="50"/>
        <v>459</v>
      </c>
      <c r="L115" s="165">
        <f t="shared" si="51"/>
        <v>4657</v>
      </c>
      <c r="M115" s="166">
        <f t="shared" si="48"/>
        <v>1.2703677158130231E-3</v>
      </c>
    </row>
    <row r="116" spans="1:13" x14ac:dyDescent="0.25">
      <c r="A116" s="1"/>
      <c r="B116" s="164" t="s">
        <v>120</v>
      </c>
      <c r="C116" s="165">
        <v>4623</v>
      </c>
      <c r="D116" s="165">
        <v>4595</v>
      </c>
      <c r="E116" s="165">
        <v>3184</v>
      </c>
      <c r="F116" s="165">
        <v>5497</v>
      </c>
      <c r="G116" s="165">
        <v>6258</v>
      </c>
      <c r="H116" s="165">
        <v>6372</v>
      </c>
      <c r="I116" s="167">
        <f t="shared" si="52"/>
        <v>1.8216682646212901E-2</v>
      </c>
      <c r="J116" s="166">
        <f t="shared" si="49"/>
        <v>0.3867247007616974</v>
      </c>
      <c r="K116" s="164">
        <f t="shared" si="50"/>
        <v>114</v>
      </c>
      <c r="L116" s="165">
        <f t="shared" si="51"/>
        <v>1777</v>
      </c>
      <c r="M116" s="166">
        <f t="shared" si="48"/>
        <v>1.0381920078441173E-3</v>
      </c>
    </row>
    <row r="117" spans="1:13" x14ac:dyDescent="0.25">
      <c r="A117" s="1"/>
      <c r="B117" s="164" t="s">
        <v>129</v>
      </c>
      <c r="C117" s="165">
        <v>887</v>
      </c>
      <c r="D117" s="165">
        <v>960</v>
      </c>
      <c r="E117" s="165">
        <v>462</v>
      </c>
      <c r="F117" s="165">
        <v>396</v>
      </c>
      <c r="G117" s="165">
        <v>1446</v>
      </c>
      <c r="H117" s="165">
        <v>1691</v>
      </c>
      <c r="I117" s="167">
        <f t="shared" si="52"/>
        <v>0.16943291839557406</v>
      </c>
      <c r="J117" s="166">
        <f t="shared" si="49"/>
        <v>0.76145833333333335</v>
      </c>
      <c r="K117" s="164">
        <f t="shared" si="50"/>
        <v>245</v>
      </c>
      <c r="L117" s="165">
        <f t="shared" si="51"/>
        <v>731</v>
      </c>
      <c r="M117" s="166">
        <f t="shared" si="48"/>
        <v>2.7551517345643481E-4</v>
      </c>
    </row>
    <row r="118" spans="1:13" x14ac:dyDescent="0.25">
      <c r="A118" s="163" t="s">
        <v>145</v>
      </c>
      <c r="B118" s="164" t="s">
        <v>132</v>
      </c>
      <c r="C118" s="165">
        <v>2267</v>
      </c>
      <c r="D118" s="165">
        <v>1982</v>
      </c>
      <c r="E118" s="165">
        <v>1183</v>
      </c>
      <c r="F118" s="165">
        <v>609</v>
      </c>
      <c r="G118" s="165">
        <v>1183</v>
      </c>
      <c r="H118" s="165">
        <v>1158</v>
      </c>
      <c r="I118" s="167">
        <f t="shared" si="52"/>
        <v>-2.1132713440405793E-2</v>
      </c>
      <c r="J118" s="166">
        <f t="shared" si="49"/>
        <v>-0.41574167507568116</v>
      </c>
      <c r="K118" s="164">
        <f t="shared" si="50"/>
        <v>-25</v>
      </c>
      <c r="L118" s="165">
        <f t="shared" si="51"/>
        <v>-824</v>
      </c>
      <c r="M118" s="166">
        <f t="shared" si="48"/>
        <v>1.8867331215999497E-4</v>
      </c>
    </row>
    <row r="119" spans="1:13" x14ac:dyDescent="0.25">
      <c r="A119" s="169" t="s">
        <v>146</v>
      </c>
      <c r="B119" s="170" t="s">
        <v>146</v>
      </c>
      <c r="C119" s="171">
        <f t="shared" ref="C119:H119" si="53">C111-SUM(C112:C118)</f>
        <v>22628</v>
      </c>
      <c r="D119" s="171">
        <f t="shared" si="53"/>
        <v>25026</v>
      </c>
      <c r="E119" s="171">
        <f t="shared" si="53"/>
        <v>10950</v>
      </c>
      <c r="F119" s="171">
        <f t="shared" si="53"/>
        <v>15935</v>
      </c>
      <c r="G119" s="171">
        <f t="shared" si="53"/>
        <v>34899</v>
      </c>
      <c r="H119" s="171">
        <f t="shared" si="53"/>
        <v>37657</v>
      </c>
      <c r="I119" s="173">
        <f t="shared" si="52"/>
        <v>7.9028052379724434E-2</v>
      </c>
      <c r="J119" s="172">
        <f t="shared" si="49"/>
        <v>0.50471509629984812</v>
      </c>
      <c r="K119" s="170">
        <f>H119-G119</f>
        <v>2758</v>
      </c>
      <c r="L119" s="171">
        <f t="shared" si="51"/>
        <v>12631</v>
      </c>
      <c r="M119" s="172">
        <f t="shared" si="48"/>
        <v>6.1354671122702334E-3</v>
      </c>
    </row>
    <row r="120" spans="1:13" x14ac:dyDescent="0.25">
      <c r="A120" s="1"/>
      <c r="B120" s="155" t="s">
        <v>54</v>
      </c>
      <c r="C120" s="153"/>
      <c r="D120" s="153"/>
      <c r="E120" s="153"/>
      <c r="F120" s="153"/>
      <c r="G120" s="153"/>
      <c r="H120" s="154"/>
      <c r="I120" s="154"/>
      <c r="J120" s="154"/>
      <c r="K120" s="154"/>
      <c r="L120" s="153"/>
      <c r="M120" s="153"/>
    </row>
    <row r="121" spans="1:13" x14ac:dyDescent="0.25">
      <c r="A121" s="1"/>
      <c r="B121" s="156" t="s">
        <v>69</v>
      </c>
      <c r="C121" s="178">
        <v>242072</v>
      </c>
      <c r="D121" s="178">
        <v>229274</v>
      </c>
      <c r="E121" s="178">
        <v>95589</v>
      </c>
      <c r="F121" s="178">
        <v>169647</v>
      </c>
      <c r="G121" s="178">
        <v>238716</v>
      </c>
      <c r="H121" s="178">
        <v>249533</v>
      </c>
      <c r="I121" s="179">
        <f>IFERROR(H121/G121-1,"-")</f>
        <v>4.5313259270430173E-2</v>
      </c>
      <c r="J121" s="179">
        <f>IFERROR(H121/D121-1,"-")</f>
        <v>8.8361523766323335E-2</v>
      </c>
      <c r="K121" s="178">
        <f>H121-G121</f>
        <v>10817</v>
      </c>
      <c r="L121" s="178">
        <f>H121-D121</f>
        <v>20259</v>
      </c>
      <c r="M121" s="179">
        <f t="shared" ref="M121:M133" si="54">H121/H$9</f>
        <v>4.0656491885336807E-2</v>
      </c>
    </row>
    <row r="122" spans="1:13" x14ac:dyDescent="0.25">
      <c r="A122" s="1" t="s">
        <v>97</v>
      </c>
      <c r="B122" s="159" t="s">
        <v>98</v>
      </c>
      <c r="C122" s="160">
        <v>138888</v>
      </c>
      <c r="D122" s="160">
        <v>123470</v>
      </c>
      <c r="E122" s="160">
        <v>54749</v>
      </c>
      <c r="F122" s="160">
        <v>107331</v>
      </c>
      <c r="G122" s="160">
        <v>138764</v>
      </c>
      <c r="H122" s="160">
        <v>151114</v>
      </c>
      <c r="I122" s="162">
        <f>IFERROR(H122/G122-1,"-")</f>
        <v>8.9000028825920285E-2</v>
      </c>
      <c r="J122" s="161">
        <f t="shared" ref="J122:J133" si="55">IFERROR(H122/D122-1,"-")</f>
        <v>0.22389244350854454</v>
      </c>
      <c r="K122" s="159">
        <f t="shared" ref="K122:K132" si="56">H122-G122</f>
        <v>12350</v>
      </c>
      <c r="L122" s="160">
        <f t="shared" ref="L122:L133" si="57">H122-D122</f>
        <v>27644</v>
      </c>
      <c r="M122" s="161">
        <f t="shared" si="54"/>
        <v>2.4621052585272436E-2</v>
      </c>
    </row>
    <row r="123" spans="1:13" x14ac:dyDescent="0.25">
      <c r="A123" s="163" t="s">
        <v>104</v>
      </c>
      <c r="B123" s="164" t="s">
        <v>104</v>
      </c>
      <c r="C123" s="165">
        <v>76993</v>
      </c>
      <c r="D123" s="165">
        <v>62404</v>
      </c>
      <c r="E123" s="165">
        <v>24745</v>
      </c>
      <c r="F123" s="165">
        <v>54386</v>
      </c>
      <c r="G123" s="165">
        <v>71620</v>
      </c>
      <c r="H123" s="165">
        <v>67875</v>
      </c>
      <c r="I123" s="167">
        <f>IFERROR(H123/G123-1,"-")</f>
        <v>-5.2289863166713246E-2</v>
      </c>
      <c r="J123" s="166">
        <f t="shared" si="55"/>
        <v>8.7670662137042443E-2</v>
      </c>
      <c r="K123" s="164">
        <f t="shared" si="56"/>
        <v>-3745</v>
      </c>
      <c r="L123" s="165">
        <f t="shared" si="57"/>
        <v>5471</v>
      </c>
      <c r="M123" s="166">
        <f t="shared" si="54"/>
        <v>1.1058895563782088E-2</v>
      </c>
    </row>
    <row r="124" spans="1:13" x14ac:dyDescent="0.25">
      <c r="A124" s="163" t="s">
        <v>101</v>
      </c>
      <c r="B124" s="164" t="s">
        <v>101</v>
      </c>
      <c r="C124" s="165">
        <v>61895</v>
      </c>
      <c r="D124" s="165">
        <v>61066</v>
      </c>
      <c r="E124" s="165">
        <v>30004</v>
      </c>
      <c r="F124" s="165">
        <v>52945</v>
      </c>
      <c r="G124" s="165">
        <v>67144</v>
      </c>
      <c r="H124" s="165">
        <v>83239</v>
      </c>
      <c r="I124" s="167">
        <f>IFERROR(H124/G124-1,"-")</f>
        <v>0.23970868580960314</v>
      </c>
      <c r="J124" s="166">
        <f t="shared" si="55"/>
        <v>0.36309894212818916</v>
      </c>
      <c r="K124" s="164">
        <f t="shared" si="56"/>
        <v>16095</v>
      </c>
      <c r="L124" s="165">
        <f t="shared" si="57"/>
        <v>22173</v>
      </c>
      <c r="M124" s="166">
        <f t="shared" si="54"/>
        <v>1.3562157021490346E-2</v>
      </c>
    </row>
    <row r="125" spans="1:13" x14ac:dyDescent="0.25">
      <c r="A125" s="1"/>
      <c r="B125" s="159" t="s">
        <v>108</v>
      </c>
      <c r="C125" s="160">
        <v>103184</v>
      </c>
      <c r="D125" s="160">
        <v>105804</v>
      </c>
      <c r="E125" s="160">
        <v>40840</v>
      </c>
      <c r="F125" s="160">
        <v>62316</v>
      </c>
      <c r="G125" s="160">
        <v>99952</v>
      </c>
      <c r="H125" s="160">
        <v>98419</v>
      </c>
      <c r="I125" s="162">
        <f>IFERROR(H125/G125-1,"-")</f>
        <v>-1.5337361933728144E-2</v>
      </c>
      <c r="J125" s="161">
        <f t="shared" si="55"/>
        <v>-6.9798873388529747E-2</v>
      </c>
      <c r="K125" s="159">
        <f t="shared" si="56"/>
        <v>-1533</v>
      </c>
      <c r="L125" s="160">
        <f t="shared" si="57"/>
        <v>-7385</v>
      </c>
      <c r="M125" s="161">
        <f t="shared" si="54"/>
        <v>1.6035439300064375E-2</v>
      </c>
    </row>
    <row r="126" spans="1:13" s="57" customFormat="1" x14ac:dyDescent="0.25">
      <c r="B126" s="164" t="s">
        <v>111</v>
      </c>
      <c r="C126" s="165">
        <v>12778</v>
      </c>
      <c r="D126" s="165">
        <v>11183</v>
      </c>
      <c r="E126" s="165">
        <v>4001</v>
      </c>
      <c r="F126" s="165">
        <v>3540</v>
      </c>
      <c r="G126" s="165">
        <v>10646</v>
      </c>
      <c r="H126" s="165">
        <v>12537</v>
      </c>
      <c r="I126" s="167">
        <f t="shared" ref="I126:I133" si="58">IFERROR(H126/G126-1,"-")</f>
        <v>0.17762539921097131</v>
      </c>
      <c r="J126" s="166">
        <f t="shared" si="55"/>
        <v>0.12107663417687564</v>
      </c>
      <c r="K126" s="164">
        <f t="shared" si="56"/>
        <v>1891</v>
      </c>
      <c r="L126" s="165">
        <f t="shared" si="57"/>
        <v>1354</v>
      </c>
      <c r="M126" s="166">
        <f t="shared" si="54"/>
        <v>2.0426574391622255E-3</v>
      </c>
    </row>
    <row r="127" spans="1:13" s="57" customFormat="1" x14ac:dyDescent="0.25">
      <c r="B127" s="164" t="s">
        <v>114</v>
      </c>
      <c r="C127" s="165">
        <v>11843</v>
      </c>
      <c r="D127" s="165">
        <v>10424</v>
      </c>
      <c r="E127" s="165">
        <v>4206</v>
      </c>
      <c r="F127" s="165">
        <v>7799</v>
      </c>
      <c r="G127" s="165">
        <v>12069</v>
      </c>
      <c r="H127" s="165">
        <v>14374</v>
      </c>
      <c r="I127" s="167">
        <f t="shared" si="58"/>
        <v>0.19098516861380399</v>
      </c>
      <c r="J127" s="166">
        <f t="shared" si="55"/>
        <v>0.37893323100537213</v>
      </c>
      <c r="K127" s="164">
        <f t="shared" si="56"/>
        <v>2305</v>
      </c>
      <c r="L127" s="165">
        <f t="shared" si="57"/>
        <v>3950</v>
      </c>
      <c r="M127" s="166">
        <f t="shared" si="54"/>
        <v>2.3419604395403864E-3</v>
      </c>
    </row>
    <row r="128" spans="1:13" x14ac:dyDescent="0.25">
      <c r="A128" s="1"/>
      <c r="B128" s="164" t="s">
        <v>117</v>
      </c>
      <c r="C128" s="165">
        <v>6965</v>
      </c>
      <c r="D128" s="165">
        <v>7233</v>
      </c>
      <c r="E128" s="165">
        <v>2911</v>
      </c>
      <c r="F128" s="165">
        <v>7489</v>
      </c>
      <c r="G128" s="165">
        <v>9030</v>
      </c>
      <c r="H128" s="165">
        <v>9352</v>
      </c>
      <c r="I128" s="167">
        <f t="shared" si="58"/>
        <v>3.5658914728682101E-2</v>
      </c>
      <c r="J128" s="166">
        <f t="shared" si="55"/>
        <v>0.29296280934605279</v>
      </c>
      <c r="K128" s="164">
        <f t="shared" si="56"/>
        <v>322</v>
      </c>
      <c r="L128" s="165">
        <f t="shared" si="57"/>
        <v>2119</v>
      </c>
      <c r="M128" s="166">
        <f t="shared" si="54"/>
        <v>1.5237243655615482E-3</v>
      </c>
    </row>
    <row r="129" spans="1:13" x14ac:dyDescent="0.25">
      <c r="A129" s="1"/>
      <c r="B129" s="164" t="s">
        <v>124</v>
      </c>
      <c r="C129" s="165">
        <v>1801</v>
      </c>
      <c r="D129" s="165">
        <v>1959</v>
      </c>
      <c r="E129" s="165">
        <v>752</v>
      </c>
      <c r="F129" s="165">
        <v>1381</v>
      </c>
      <c r="G129" s="165">
        <v>2699</v>
      </c>
      <c r="H129" s="165">
        <v>2800</v>
      </c>
      <c r="I129" s="167">
        <f t="shared" si="58"/>
        <v>3.7421267135976377E-2</v>
      </c>
      <c r="J129" s="166">
        <f t="shared" si="55"/>
        <v>0.42930066360387964</v>
      </c>
      <c r="K129" s="164">
        <f t="shared" si="56"/>
        <v>101</v>
      </c>
      <c r="L129" s="165">
        <f t="shared" si="57"/>
        <v>841</v>
      </c>
      <c r="M129" s="166">
        <f t="shared" si="54"/>
        <v>4.5620489986872704E-4</v>
      </c>
    </row>
    <row r="130" spans="1:13" x14ac:dyDescent="0.25">
      <c r="A130" s="1"/>
      <c r="B130" s="164" t="s">
        <v>120</v>
      </c>
      <c r="C130" s="165">
        <v>1912</v>
      </c>
      <c r="D130" s="165">
        <v>1573</v>
      </c>
      <c r="E130" s="165">
        <v>793</v>
      </c>
      <c r="F130" s="165">
        <v>1412</v>
      </c>
      <c r="G130" s="165">
        <v>1963</v>
      </c>
      <c r="H130" s="165">
        <v>2060</v>
      </c>
      <c r="I130" s="167">
        <f t="shared" si="58"/>
        <v>4.9414161996943484E-2</v>
      </c>
      <c r="J130" s="166">
        <f t="shared" si="55"/>
        <v>0.30959949141767318</v>
      </c>
      <c r="K130" s="164">
        <f t="shared" si="56"/>
        <v>97</v>
      </c>
      <c r="L130" s="165">
        <f t="shared" si="57"/>
        <v>487</v>
      </c>
      <c r="M130" s="166">
        <f t="shared" si="54"/>
        <v>3.3563646204627775E-4</v>
      </c>
    </row>
    <row r="131" spans="1:13" x14ac:dyDescent="0.25">
      <c r="A131" s="1"/>
      <c r="B131" s="164" t="s">
        <v>129</v>
      </c>
      <c r="C131" s="165">
        <v>1900</v>
      </c>
      <c r="D131" s="165">
        <v>1706</v>
      </c>
      <c r="E131" s="165">
        <v>714</v>
      </c>
      <c r="F131" s="165">
        <v>581</v>
      </c>
      <c r="G131" s="165">
        <v>1158</v>
      </c>
      <c r="H131" s="165">
        <v>1413</v>
      </c>
      <c r="I131" s="167">
        <f t="shared" si="58"/>
        <v>0.22020725388601026</v>
      </c>
      <c r="J131" s="166">
        <f t="shared" si="55"/>
        <v>-0.17174677608440803</v>
      </c>
      <c r="K131" s="164">
        <f t="shared" si="56"/>
        <v>255</v>
      </c>
      <c r="L131" s="165">
        <f t="shared" si="57"/>
        <v>-293</v>
      </c>
      <c r="M131" s="166">
        <f t="shared" si="54"/>
        <v>2.3022054411232546E-4</v>
      </c>
    </row>
    <row r="132" spans="1:13" x14ac:dyDescent="0.25">
      <c r="A132" s="163" t="s">
        <v>145</v>
      </c>
      <c r="B132" s="164" t="s">
        <v>132</v>
      </c>
      <c r="C132" s="165">
        <v>3376</v>
      </c>
      <c r="D132" s="165">
        <v>2770</v>
      </c>
      <c r="E132" s="165">
        <v>1136</v>
      </c>
      <c r="F132" s="165">
        <v>958</v>
      </c>
      <c r="G132" s="165">
        <v>1950</v>
      </c>
      <c r="H132" s="165">
        <v>2561</v>
      </c>
      <c r="I132" s="167">
        <f t="shared" si="58"/>
        <v>0.31333333333333324</v>
      </c>
      <c r="J132" s="166">
        <f t="shared" si="55"/>
        <v>-7.5451263537906099E-2</v>
      </c>
      <c r="K132" s="164">
        <f t="shared" si="56"/>
        <v>611</v>
      </c>
      <c r="L132" s="165">
        <f t="shared" si="57"/>
        <v>-209</v>
      </c>
      <c r="M132" s="166">
        <f t="shared" si="54"/>
        <v>4.1726455305850354E-4</v>
      </c>
    </row>
    <row r="133" spans="1:13" x14ac:dyDescent="0.25">
      <c r="A133" s="169" t="s">
        <v>146</v>
      </c>
      <c r="B133" s="170" t="s">
        <v>146</v>
      </c>
      <c r="C133" s="171">
        <f t="shared" ref="C133:H133" si="59">C125-SUM(C126:C132)</f>
        <v>62609</v>
      </c>
      <c r="D133" s="171">
        <f t="shared" si="59"/>
        <v>68956</v>
      </c>
      <c r="E133" s="171">
        <f t="shared" si="59"/>
        <v>26327</v>
      </c>
      <c r="F133" s="171">
        <f t="shared" si="59"/>
        <v>39156</v>
      </c>
      <c r="G133" s="171">
        <f t="shared" si="59"/>
        <v>60437</v>
      </c>
      <c r="H133" s="171">
        <f t="shared" si="59"/>
        <v>53322</v>
      </c>
      <c r="I133" s="173">
        <f t="shared" si="58"/>
        <v>-0.11772589638797426</v>
      </c>
      <c r="J133" s="172">
        <f t="shared" si="55"/>
        <v>-0.22672428795173738</v>
      </c>
      <c r="K133" s="170">
        <f>H133-G133</f>
        <v>-7115</v>
      </c>
      <c r="L133" s="171">
        <f t="shared" si="57"/>
        <v>-15634</v>
      </c>
      <c r="M133" s="172">
        <f t="shared" si="54"/>
        <v>8.6877705967143802E-3</v>
      </c>
    </row>
    <row r="134" spans="1:13" x14ac:dyDescent="0.25">
      <c r="A134" s="1"/>
      <c r="B134" s="155" t="s">
        <v>55</v>
      </c>
      <c r="C134" s="153"/>
      <c r="D134" s="153"/>
      <c r="E134" s="153"/>
      <c r="F134" s="153"/>
      <c r="G134" s="153"/>
      <c r="H134" s="154"/>
      <c r="I134" s="154"/>
      <c r="J134" s="154"/>
      <c r="K134" s="154"/>
      <c r="L134" s="153"/>
      <c r="M134" s="153"/>
    </row>
    <row r="135" spans="1:13" x14ac:dyDescent="0.25">
      <c r="A135" s="1"/>
      <c r="B135" s="156" t="s">
        <v>69</v>
      </c>
      <c r="C135" s="178">
        <v>330331</v>
      </c>
      <c r="D135" s="178">
        <v>299724</v>
      </c>
      <c r="E135" s="178">
        <v>106701</v>
      </c>
      <c r="F135" s="178">
        <v>158340</v>
      </c>
      <c r="G135" s="178">
        <v>304439</v>
      </c>
      <c r="H135" s="178">
        <v>331591</v>
      </c>
      <c r="I135" s="179">
        <f>IFERROR(H135/G135-1,"-")</f>
        <v>8.9186996409789776E-2</v>
      </c>
      <c r="J135" s="179">
        <f>IFERROR(H135/D135-1,"-")</f>
        <v>0.10632114879022025</v>
      </c>
      <c r="K135" s="178">
        <f>H135-G135</f>
        <v>27152</v>
      </c>
      <c r="L135" s="178">
        <f>H135-D135</f>
        <v>31867</v>
      </c>
      <c r="M135" s="179">
        <f t="shared" ref="M135:M147" si="60">H135/H$9</f>
        <v>5.4026228197275379E-2</v>
      </c>
    </row>
    <row r="136" spans="1:13" x14ac:dyDescent="0.25">
      <c r="A136" s="1" t="s">
        <v>97</v>
      </c>
      <c r="B136" s="159" t="s">
        <v>98</v>
      </c>
      <c r="C136" s="160">
        <v>56491</v>
      </c>
      <c r="D136" s="160">
        <v>49816</v>
      </c>
      <c r="E136" s="160">
        <v>23284</v>
      </c>
      <c r="F136" s="160">
        <v>48126</v>
      </c>
      <c r="G136" s="160">
        <v>31424</v>
      </c>
      <c r="H136" s="160">
        <v>34828</v>
      </c>
      <c r="I136" s="162">
        <f>IFERROR(H136/G136-1,"-")</f>
        <v>0.10832484725050917</v>
      </c>
      <c r="J136" s="161">
        <f t="shared" ref="J136:J147" si="61">IFERROR(H136/D136-1,"-")</f>
        <v>-0.30086719126385097</v>
      </c>
      <c r="K136" s="159">
        <f t="shared" ref="K136:K146" si="62">H136-G136</f>
        <v>3404</v>
      </c>
      <c r="L136" s="160">
        <f t="shared" ref="L136:L147" si="63">H136-D136</f>
        <v>-14988</v>
      </c>
      <c r="M136" s="161">
        <f t="shared" si="60"/>
        <v>5.6745372330814373E-3</v>
      </c>
    </row>
    <row r="137" spans="1:13" x14ac:dyDescent="0.25">
      <c r="A137" s="163" t="s">
        <v>104</v>
      </c>
      <c r="B137" s="164" t="s">
        <v>104</v>
      </c>
      <c r="C137" s="165">
        <v>39889</v>
      </c>
      <c r="D137" s="165">
        <v>26804</v>
      </c>
      <c r="E137" s="165">
        <v>17098</v>
      </c>
      <c r="F137" s="165">
        <v>35960</v>
      </c>
      <c r="G137" s="165">
        <v>20986</v>
      </c>
      <c r="H137" s="165">
        <v>22145</v>
      </c>
      <c r="I137" s="167">
        <f>IFERROR(H137/G137-1,"-")</f>
        <v>5.5227294386734016E-2</v>
      </c>
      <c r="J137" s="166">
        <f t="shared" si="61"/>
        <v>-0.17381734069541854</v>
      </c>
      <c r="K137" s="164">
        <f t="shared" si="62"/>
        <v>1159</v>
      </c>
      <c r="L137" s="165">
        <f t="shared" si="63"/>
        <v>-4659</v>
      </c>
      <c r="M137" s="166">
        <f t="shared" si="60"/>
        <v>3.6080919669974859E-3</v>
      </c>
    </row>
    <row r="138" spans="1:13" x14ac:dyDescent="0.25">
      <c r="A138" s="163" t="s">
        <v>101</v>
      </c>
      <c r="B138" s="164" t="s">
        <v>101</v>
      </c>
      <c r="C138" s="165">
        <v>16602</v>
      </c>
      <c r="D138" s="165">
        <v>23012</v>
      </c>
      <c r="E138" s="165">
        <v>6186</v>
      </c>
      <c r="F138" s="165">
        <v>12166</v>
      </c>
      <c r="G138" s="165">
        <v>10438</v>
      </c>
      <c r="H138" s="165">
        <v>12683</v>
      </c>
      <c r="I138" s="167">
        <f>IFERROR(H138/G138-1,"-")</f>
        <v>0.21507951714887907</v>
      </c>
      <c r="J138" s="166">
        <f t="shared" si="61"/>
        <v>-0.44885277246653921</v>
      </c>
      <c r="K138" s="164">
        <f t="shared" si="62"/>
        <v>2245</v>
      </c>
      <c r="L138" s="165">
        <f t="shared" si="63"/>
        <v>-10329</v>
      </c>
      <c r="M138" s="166">
        <f t="shared" si="60"/>
        <v>2.0664452660839518E-3</v>
      </c>
    </row>
    <row r="139" spans="1:13" x14ac:dyDescent="0.25">
      <c r="A139" s="1"/>
      <c r="B139" s="159" t="s">
        <v>108</v>
      </c>
      <c r="C139" s="160">
        <v>273840</v>
      </c>
      <c r="D139" s="160">
        <v>249908</v>
      </c>
      <c r="E139" s="160">
        <v>83417</v>
      </c>
      <c r="F139" s="160">
        <v>110214</v>
      </c>
      <c r="G139" s="160">
        <v>273015</v>
      </c>
      <c r="H139" s="160">
        <v>296763</v>
      </c>
      <c r="I139" s="162">
        <f>IFERROR(H139/G139-1,"-")</f>
        <v>8.6984231635624409E-2</v>
      </c>
      <c r="J139" s="161">
        <f t="shared" si="61"/>
        <v>0.18748899595050972</v>
      </c>
      <c r="K139" s="159">
        <f t="shared" si="62"/>
        <v>23748</v>
      </c>
      <c r="L139" s="160">
        <f t="shared" si="63"/>
        <v>46855</v>
      </c>
      <c r="M139" s="161">
        <f t="shared" si="60"/>
        <v>4.8351690964193943E-2</v>
      </c>
    </row>
    <row r="140" spans="1:13" s="57" customFormat="1" x14ac:dyDescent="0.25">
      <c r="B140" s="164" t="s">
        <v>111</v>
      </c>
      <c r="C140" s="165">
        <v>141169</v>
      </c>
      <c r="D140" s="165">
        <v>123898</v>
      </c>
      <c r="E140" s="165">
        <v>33174</v>
      </c>
      <c r="F140" s="165">
        <v>30639</v>
      </c>
      <c r="G140" s="165">
        <v>117141</v>
      </c>
      <c r="H140" s="165">
        <v>126918</v>
      </c>
      <c r="I140" s="167">
        <f t="shared" ref="I140:I147" si="64">IFERROR(H140/G140-1,"-")</f>
        <v>8.3463518324071062E-2</v>
      </c>
      <c r="J140" s="166">
        <f t="shared" si="61"/>
        <v>2.4374889021614443E-2</v>
      </c>
      <c r="K140" s="164">
        <f t="shared" si="62"/>
        <v>9777</v>
      </c>
      <c r="L140" s="165">
        <f t="shared" si="63"/>
        <v>3020</v>
      </c>
      <c r="M140" s="166">
        <f t="shared" si="60"/>
        <v>2.0678790529121107E-2</v>
      </c>
    </row>
    <row r="141" spans="1:13" s="57" customFormat="1" x14ac:dyDescent="0.25">
      <c r="B141" s="164" t="s">
        <v>114</v>
      </c>
      <c r="C141" s="165">
        <v>18751</v>
      </c>
      <c r="D141" s="165">
        <v>17834</v>
      </c>
      <c r="E141" s="165">
        <v>6775</v>
      </c>
      <c r="F141" s="165">
        <v>10967</v>
      </c>
      <c r="G141" s="165">
        <v>20311</v>
      </c>
      <c r="H141" s="165">
        <v>26116</v>
      </c>
      <c r="I141" s="167">
        <f t="shared" si="64"/>
        <v>0.28580572103786128</v>
      </c>
      <c r="J141" s="166">
        <f t="shared" si="61"/>
        <v>0.46439385443534831</v>
      </c>
      <c r="K141" s="164">
        <f t="shared" si="62"/>
        <v>5805</v>
      </c>
      <c r="L141" s="165">
        <f t="shared" si="63"/>
        <v>8282</v>
      </c>
      <c r="M141" s="166">
        <f t="shared" si="60"/>
        <v>4.25508827320417E-3</v>
      </c>
    </row>
    <row r="142" spans="1:13" x14ac:dyDescent="0.25">
      <c r="A142" s="1"/>
      <c r="B142" s="164" t="s">
        <v>117</v>
      </c>
      <c r="C142" s="165">
        <v>28876</v>
      </c>
      <c r="D142" s="165">
        <v>22957</v>
      </c>
      <c r="E142" s="165">
        <v>7384</v>
      </c>
      <c r="F142" s="165">
        <v>17825</v>
      </c>
      <c r="G142" s="165">
        <v>31283</v>
      </c>
      <c r="H142" s="165">
        <v>29246</v>
      </c>
      <c r="I142" s="167">
        <f t="shared" si="64"/>
        <v>-6.5115238308346424E-2</v>
      </c>
      <c r="J142" s="166">
        <f t="shared" si="61"/>
        <v>0.27394694428714561</v>
      </c>
      <c r="K142" s="164">
        <f t="shared" si="62"/>
        <v>-2037</v>
      </c>
      <c r="L142" s="165">
        <f t="shared" si="63"/>
        <v>6289</v>
      </c>
      <c r="M142" s="166">
        <f t="shared" si="60"/>
        <v>4.7650601791288539E-3</v>
      </c>
    </row>
    <row r="143" spans="1:13" x14ac:dyDescent="0.25">
      <c r="A143" s="1"/>
      <c r="B143" s="164" t="s">
        <v>124</v>
      </c>
      <c r="C143" s="165">
        <v>5527</v>
      </c>
      <c r="D143" s="165">
        <v>5078</v>
      </c>
      <c r="E143" s="165">
        <v>1385</v>
      </c>
      <c r="F143" s="165">
        <v>4746</v>
      </c>
      <c r="G143" s="165">
        <v>11790</v>
      </c>
      <c r="H143" s="165">
        <v>11406</v>
      </c>
      <c r="I143" s="167">
        <f t="shared" si="64"/>
        <v>-3.2569974554707337E-2</v>
      </c>
      <c r="J143" s="166">
        <f t="shared" si="61"/>
        <v>1.2461599054745962</v>
      </c>
      <c r="K143" s="164">
        <f t="shared" si="62"/>
        <v>-384</v>
      </c>
      <c r="L143" s="165">
        <f t="shared" si="63"/>
        <v>6328</v>
      </c>
      <c r="M143" s="166">
        <f t="shared" si="60"/>
        <v>1.8583832456795359E-3</v>
      </c>
    </row>
    <row r="144" spans="1:13" x14ac:dyDescent="0.25">
      <c r="A144" s="1"/>
      <c r="B144" s="164" t="s">
        <v>120</v>
      </c>
      <c r="C144" s="165">
        <v>5423</v>
      </c>
      <c r="D144" s="165">
        <v>5274</v>
      </c>
      <c r="E144" s="165">
        <v>2196</v>
      </c>
      <c r="F144" s="165">
        <v>3881</v>
      </c>
      <c r="G144" s="165">
        <v>5634</v>
      </c>
      <c r="H144" s="165">
        <v>6827</v>
      </c>
      <c r="I144" s="167">
        <f t="shared" si="64"/>
        <v>0.21175008874689394</v>
      </c>
      <c r="J144" s="166">
        <f t="shared" si="61"/>
        <v>0.29446340538490712</v>
      </c>
      <c r="K144" s="164">
        <f t="shared" si="62"/>
        <v>1193</v>
      </c>
      <c r="L144" s="165">
        <f t="shared" si="63"/>
        <v>1553</v>
      </c>
      <c r="M144" s="166">
        <f t="shared" si="60"/>
        <v>1.1123253040727856E-3</v>
      </c>
    </row>
    <row r="145" spans="1:13" x14ac:dyDescent="0.25">
      <c r="A145" s="1"/>
      <c r="B145" s="164" t="s">
        <v>129</v>
      </c>
      <c r="C145" s="165">
        <v>2479</v>
      </c>
      <c r="D145" s="165">
        <v>2932</v>
      </c>
      <c r="E145" s="165">
        <v>2372</v>
      </c>
      <c r="F145" s="165">
        <v>1588</v>
      </c>
      <c r="G145" s="165">
        <v>4026</v>
      </c>
      <c r="H145" s="165">
        <v>4415</v>
      </c>
      <c r="I145" s="167">
        <f t="shared" si="64"/>
        <v>9.6621957277694959E-2</v>
      </c>
      <c r="J145" s="166">
        <f t="shared" si="61"/>
        <v>0.50579809004092779</v>
      </c>
      <c r="K145" s="164">
        <f t="shared" si="62"/>
        <v>389</v>
      </c>
      <c r="L145" s="165">
        <f t="shared" si="63"/>
        <v>1483</v>
      </c>
      <c r="M145" s="166">
        <f t="shared" si="60"/>
        <v>7.1933736890015349E-4</v>
      </c>
    </row>
    <row r="146" spans="1:13" x14ac:dyDescent="0.25">
      <c r="A146" s="163" t="s">
        <v>145</v>
      </c>
      <c r="B146" s="164" t="s">
        <v>132</v>
      </c>
      <c r="C146" s="165">
        <v>12798</v>
      </c>
      <c r="D146" s="165">
        <v>7764</v>
      </c>
      <c r="E146" s="165">
        <v>4817</v>
      </c>
      <c r="F146" s="165">
        <v>1167</v>
      </c>
      <c r="G146" s="165">
        <v>2507</v>
      </c>
      <c r="H146" s="165">
        <v>3594</v>
      </c>
      <c r="I146" s="167">
        <f t="shared" si="64"/>
        <v>0.43358595931392108</v>
      </c>
      <c r="J146" s="166">
        <f t="shared" si="61"/>
        <v>-0.53709428129829984</v>
      </c>
      <c r="K146" s="164">
        <f t="shared" si="62"/>
        <v>1087</v>
      </c>
      <c r="L146" s="165">
        <f t="shared" si="63"/>
        <v>-4170</v>
      </c>
      <c r="M146" s="166">
        <f t="shared" si="60"/>
        <v>5.8557157504578747E-4</v>
      </c>
    </row>
    <row r="147" spans="1:13" x14ac:dyDescent="0.25">
      <c r="A147" s="169" t="s">
        <v>146</v>
      </c>
      <c r="B147" s="170" t="s">
        <v>146</v>
      </c>
      <c r="C147" s="171">
        <f t="shared" ref="C147:H147" si="65">C139-SUM(C140:C146)</f>
        <v>58817</v>
      </c>
      <c r="D147" s="171">
        <f t="shared" si="65"/>
        <v>64171</v>
      </c>
      <c r="E147" s="171">
        <f t="shared" si="65"/>
        <v>25314</v>
      </c>
      <c r="F147" s="171">
        <f t="shared" si="65"/>
        <v>39401</v>
      </c>
      <c r="G147" s="171">
        <f t="shared" si="65"/>
        <v>80323</v>
      </c>
      <c r="H147" s="171">
        <f t="shared" si="65"/>
        <v>88241</v>
      </c>
      <c r="I147" s="173">
        <f t="shared" si="64"/>
        <v>9.8576995381148613E-2</v>
      </c>
      <c r="J147" s="172">
        <f t="shared" si="61"/>
        <v>0.37509155225880852</v>
      </c>
      <c r="K147" s="170">
        <f>H147-G147</f>
        <v>7918</v>
      </c>
      <c r="L147" s="171">
        <f t="shared" si="63"/>
        <v>24070</v>
      </c>
      <c r="M147" s="172">
        <f t="shared" si="60"/>
        <v>1.4377134489041552E-2</v>
      </c>
    </row>
    <row r="148" spans="1:13" x14ac:dyDescent="0.25">
      <c r="A148" s="1"/>
      <c r="B148" s="155" t="s">
        <v>56</v>
      </c>
      <c r="C148" s="153"/>
      <c r="D148" s="153"/>
      <c r="E148" s="153"/>
      <c r="F148" s="153"/>
      <c r="G148" s="153"/>
      <c r="H148" s="154"/>
      <c r="I148" s="154"/>
      <c r="J148" s="154"/>
      <c r="K148" s="154"/>
      <c r="L148" s="153"/>
      <c r="M148" s="153"/>
    </row>
    <row r="149" spans="1:13" x14ac:dyDescent="0.25">
      <c r="A149" s="1"/>
      <c r="B149" s="156" t="s">
        <v>69</v>
      </c>
      <c r="C149" s="178">
        <v>148914</v>
      </c>
      <c r="D149" s="178">
        <v>144011</v>
      </c>
      <c r="E149" s="178">
        <v>46419</v>
      </c>
      <c r="F149" s="178">
        <v>78423</v>
      </c>
      <c r="G149" s="178">
        <v>126646</v>
      </c>
      <c r="H149" s="178">
        <v>143867</v>
      </c>
      <c r="I149" s="179">
        <f>IFERROR(H149/G149-1,"-")</f>
        <v>0.13597744895219743</v>
      </c>
      <c r="J149" s="179">
        <f>IFERROR(H149/D149-1,"-")</f>
        <v>-9.9992361694589693E-4</v>
      </c>
      <c r="K149" s="178">
        <f>H149-G149</f>
        <v>17221</v>
      </c>
      <c r="L149" s="178">
        <f>H149-D149</f>
        <v>-144</v>
      </c>
      <c r="M149" s="179">
        <f t="shared" ref="M149:M161" si="66">H149/H$9</f>
        <v>2.344029654621934E-2</v>
      </c>
    </row>
    <row r="150" spans="1:13" x14ac:dyDescent="0.25">
      <c r="A150" s="1" t="s">
        <v>97</v>
      </c>
      <c r="B150" s="159" t="s">
        <v>98</v>
      </c>
      <c r="C150" s="160">
        <v>58255</v>
      </c>
      <c r="D150" s="160">
        <v>60431</v>
      </c>
      <c r="E150" s="160">
        <v>21761</v>
      </c>
      <c r="F150" s="160">
        <v>42190</v>
      </c>
      <c r="G150" s="160">
        <v>63464</v>
      </c>
      <c r="H150" s="160">
        <v>67082</v>
      </c>
      <c r="I150" s="162">
        <f>IFERROR(H150/G150-1,"-")</f>
        <v>5.7008697844447287E-2</v>
      </c>
      <c r="J150" s="161">
        <f t="shared" ref="J150:J161" si="67">IFERROR(H150/D150-1,"-")</f>
        <v>0.11005940659595237</v>
      </c>
      <c r="K150" s="159">
        <f t="shared" ref="K150:K160" si="68">H150-G150</f>
        <v>3618</v>
      </c>
      <c r="L150" s="160">
        <f t="shared" ref="L150:L161" si="69">H150-D150</f>
        <v>6651</v>
      </c>
      <c r="M150" s="161">
        <f t="shared" si="66"/>
        <v>1.0929691818926409E-2</v>
      </c>
    </row>
    <row r="151" spans="1:13" x14ac:dyDescent="0.25">
      <c r="A151" s="163" t="s">
        <v>104</v>
      </c>
      <c r="B151" s="164" t="s">
        <v>104</v>
      </c>
      <c r="C151" s="165">
        <v>33776</v>
      </c>
      <c r="D151" s="165">
        <v>35170</v>
      </c>
      <c r="E151" s="165">
        <v>13259</v>
      </c>
      <c r="F151" s="165">
        <v>33674</v>
      </c>
      <c r="G151" s="165">
        <v>44914</v>
      </c>
      <c r="H151" s="165">
        <v>49139</v>
      </c>
      <c r="I151" s="167">
        <f>IFERROR(H151/G151-1,"-")</f>
        <v>9.4068664558934811E-2</v>
      </c>
      <c r="J151" s="166">
        <f t="shared" si="67"/>
        <v>0.39718510093829962</v>
      </c>
      <c r="K151" s="164">
        <f t="shared" si="68"/>
        <v>4225</v>
      </c>
      <c r="L151" s="165">
        <f t="shared" si="69"/>
        <v>13969</v>
      </c>
      <c r="M151" s="166">
        <f t="shared" si="66"/>
        <v>8.0062330623747787E-3</v>
      </c>
    </row>
    <row r="152" spans="1:13" x14ac:dyDescent="0.25">
      <c r="A152" s="163" t="s">
        <v>101</v>
      </c>
      <c r="B152" s="164" t="s">
        <v>101</v>
      </c>
      <c r="C152" s="165">
        <v>24479</v>
      </c>
      <c r="D152" s="165">
        <v>25261</v>
      </c>
      <c r="E152" s="165">
        <v>8502</v>
      </c>
      <c r="F152" s="165">
        <v>8516</v>
      </c>
      <c r="G152" s="165">
        <v>18550</v>
      </c>
      <c r="H152" s="165">
        <v>17943</v>
      </c>
      <c r="I152" s="167">
        <f>IFERROR(H152/G152-1,"-")</f>
        <v>-3.272237196765504E-2</v>
      </c>
      <c r="J152" s="166">
        <f t="shared" si="67"/>
        <v>-0.28969557816396818</v>
      </c>
      <c r="K152" s="164">
        <f t="shared" si="68"/>
        <v>-607</v>
      </c>
      <c r="L152" s="165">
        <f t="shared" si="69"/>
        <v>-7318</v>
      </c>
      <c r="M152" s="166">
        <f t="shared" si="66"/>
        <v>2.923458756551632E-3</v>
      </c>
    </row>
    <row r="153" spans="1:13" x14ac:dyDescent="0.25">
      <c r="A153" s="1"/>
      <c r="B153" s="159" t="s">
        <v>108</v>
      </c>
      <c r="C153" s="160">
        <v>90659</v>
      </c>
      <c r="D153" s="160">
        <v>83580</v>
      </c>
      <c r="E153" s="160">
        <v>24658</v>
      </c>
      <c r="F153" s="160">
        <v>36233</v>
      </c>
      <c r="G153" s="160">
        <v>63182</v>
      </c>
      <c r="H153" s="160">
        <v>76785</v>
      </c>
      <c r="I153" s="162">
        <f>IFERROR(H153/G153-1,"-")</f>
        <v>0.21529866101104744</v>
      </c>
      <c r="J153" s="161">
        <f t="shared" si="67"/>
        <v>-8.129935391241927E-2</v>
      </c>
      <c r="K153" s="159">
        <f t="shared" si="68"/>
        <v>13603</v>
      </c>
      <c r="L153" s="160">
        <f t="shared" si="69"/>
        <v>-6795</v>
      </c>
      <c r="M153" s="161">
        <f t="shared" si="66"/>
        <v>1.2510604727292931E-2</v>
      </c>
    </row>
    <row r="154" spans="1:13" s="57" customFormat="1" x14ac:dyDescent="0.25">
      <c r="B154" s="164" t="s">
        <v>111</v>
      </c>
      <c r="C154" s="165">
        <v>27230</v>
      </c>
      <c r="D154" s="165">
        <v>24763</v>
      </c>
      <c r="E154" s="165">
        <v>6560</v>
      </c>
      <c r="F154" s="165">
        <v>6460</v>
      </c>
      <c r="G154" s="165">
        <v>22633</v>
      </c>
      <c r="H154" s="165">
        <v>24122</v>
      </c>
      <c r="I154" s="167">
        <f t="shared" ref="I154:I161" si="70">IFERROR(H154/G154-1,"-")</f>
        <v>6.5788892325365556E-2</v>
      </c>
      <c r="J154" s="166">
        <f t="shared" si="67"/>
        <v>-2.5885393530670764E-2</v>
      </c>
      <c r="K154" s="164">
        <f t="shared" si="68"/>
        <v>1489</v>
      </c>
      <c r="L154" s="165">
        <f t="shared" si="69"/>
        <v>-641</v>
      </c>
      <c r="M154" s="166">
        <f t="shared" si="66"/>
        <v>3.9302052123690832E-3</v>
      </c>
    </row>
    <row r="155" spans="1:13" s="57" customFormat="1" x14ac:dyDescent="0.25">
      <c r="B155" s="164" t="s">
        <v>114</v>
      </c>
      <c r="C155" s="165">
        <v>27931</v>
      </c>
      <c r="D155" s="165">
        <v>22787</v>
      </c>
      <c r="E155" s="165">
        <v>6654</v>
      </c>
      <c r="F155" s="165">
        <v>10264</v>
      </c>
      <c r="G155" s="165">
        <v>14112</v>
      </c>
      <c r="H155" s="165">
        <v>15537</v>
      </c>
      <c r="I155" s="167">
        <f t="shared" si="70"/>
        <v>0.1009778911564625</v>
      </c>
      <c r="J155" s="166">
        <f t="shared" si="67"/>
        <v>-0.31816386536182917</v>
      </c>
      <c r="K155" s="164">
        <f t="shared" si="68"/>
        <v>1425</v>
      </c>
      <c r="L155" s="165">
        <f t="shared" si="69"/>
        <v>-7250</v>
      </c>
      <c r="M155" s="166">
        <f t="shared" si="66"/>
        <v>2.5314484033072899E-3</v>
      </c>
    </row>
    <row r="156" spans="1:13" x14ac:dyDescent="0.25">
      <c r="A156" s="1"/>
      <c r="B156" s="164" t="s">
        <v>117</v>
      </c>
      <c r="C156" s="165">
        <v>12726</v>
      </c>
      <c r="D156" s="165">
        <v>11322</v>
      </c>
      <c r="E156" s="165">
        <v>2654</v>
      </c>
      <c r="F156" s="165">
        <v>5844</v>
      </c>
      <c r="G156" s="165">
        <v>7518</v>
      </c>
      <c r="H156" s="165">
        <v>11976</v>
      </c>
      <c r="I156" s="167">
        <f t="shared" si="70"/>
        <v>0.59297685554668789</v>
      </c>
      <c r="J156" s="166">
        <f t="shared" si="67"/>
        <v>5.7763645998940127E-2</v>
      </c>
      <c r="K156" s="164">
        <f t="shared" si="68"/>
        <v>4458</v>
      </c>
      <c r="L156" s="165">
        <f t="shared" si="69"/>
        <v>654</v>
      </c>
      <c r="M156" s="166">
        <f t="shared" si="66"/>
        <v>1.9512535288670981E-3</v>
      </c>
    </row>
    <row r="157" spans="1:13" x14ac:dyDescent="0.25">
      <c r="A157" s="1"/>
      <c r="B157" s="164" t="s">
        <v>124</v>
      </c>
      <c r="C157" s="165">
        <v>1653</v>
      </c>
      <c r="D157" s="165">
        <v>1855</v>
      </c>
      <c r="E157" s="165">
        <v>674</v>
      </c>
      <c r="F157" s="165">
        <v>989</v>
      </c>
      <c r="G157" s="165">
        <v>1891</v>
      </c>
      <c r="H157" s="165">
        <v>2396</v>
      </c>
      <c r="I157" s="167">
        <f t="shared" si="70"/>
        <v>0.26705446853516657</v>
      </c>
      <c r="J157" s="166">
        <f t="shared" si="67"/>
        <v>0.29164420485175202</v>
      </c>
      <c r="K157" s="164">
        <f t="shared" si="68"/>
        <v>505</v>
      </c>
      <c r="L157" s="165">
        <f t="shared" si="69"/>
        <v>541</v>
      </c>
      <c r="M157" s="166">
        <f t="shared" si="66"/>
        <v>3.90381050030525E-4</v>
      </c>
    </row>
    <row r="158" spans="1:13" x14ac:dyDescent="0.25">
      <c r="A158" s="1"/>
      <c r="B158" s="164" t="s">
        <v>120</v>
      </c>
      <c r="C158" s="165">
        <v>2976</v>
      </c>
      <c r="D158" s="165">
        <v>3530</v>
      </c>
      <c r="E158" s="165">
        <v>1552</v>
      </c>
      <c r="F158" s="165">
        <v>2104</v>
      </c>
      <c r="G158" s="165">
        <v>3775</v>
      </c>
      <c r="H158" s="165">
        <v>3731</v>
      </c>
      <c r="I158" s="167">
        <f t="shared" si="70"/>
        <v>-1.165562913907281E-2</v>
      </c>
      <c r="J158" s="166">
        <f t="shared" si="67"/>
        <v>5.6940509915014204E-2</v>
      </c>
      <c r="K158" s="164">
        <f t="shared" si="68"/>
        <v>-44</v>
      </c>
      <c r="L158" s="165">
        <f t="shared" si="69"/>
        <v>201</v>
      </c>
      <c r="M158" s="166">
        <f t="shared" si="66"/>
        <v>6.078930290750788E-4</v>
      </c>
    </row>
    <row r="159" spans="1:13" x14ac:dyDescent="0.25">
      <c r="A159" s="1"/>
      <c r="B159" s="164" t="s">
        <v>129</v>
      </c>
      <c r="C159" s="165">
        <v>474</v>
      </c>
      <c r="D159" s="165">
        <v>548</v>
      </c>
      <c r="E159" s="165">
        <v>456</v>
      </c>
      <c r="F159" s="165">
        <v>337</v>
      </c>
      <c r="G159" s="165">
        <v>566</v>
      </c>
      <c r="H159" s="165">
        <v>787</v>
      </c>
      <c r="I159" s="167">
        <f t="shared" si="70"/>
        <v>0.39045936395759728</v>
      </c>
      <c r="J159" s="166">
        <f t="shared" si="67"/>
        <v>0.43613138686131392</v>
      </c>
      <c r="K159" s="164">
        <f t="shared" si="68"/>
        <v>221</v>
      </c>
      <c r="L159" s="165">
        <f t="shared" si="69"/>
        <v>239</v>
      </c>
      <c r="M159" s="166">
        <f t="shared" si="66"/>
        <v>1.2822616292738862E-4</v>
      </c>
    </row>
    <row r="160" spans="1:13" x14ac:dyDescent="0.25">
      <c r="A160" s="163" t="s">
        <v>145</v>
      </c>
      <c r="B160" s="164" t="s">
        <v>132</v>
      </c>
      <c r="C160" s="165">
        <v>1336</v>
      </c>
      <c r="D160" s="165">
        <v>1316</v>
      </c>
      <c r="E160" s="165">
        <v>593</v>
      </c>
      <c r="F160" s="165">
        <v>506</v>
      </c>
      <c r="G160" s="165">
        <v>817</v>
      </c>
      <c r="H160" s="165">
        <v>1154</v>
      </c>
      <c r="I160" s="167">
        <f t="shared" si="70"/>
        <v>0.41248470012239902</v>
      </c>
      <c r="J160" s="166">
        <f t="shared" si="67"/>
        <v>-0.12310030395136773</v>
      </c>
      <c r="K160" s="164">
        <f t="shared" si="68"/>
        <v>337</v>
      </c>
      <c r="L160" s="165">
        <f t="shared" si="69"/>
        <v>-162</v>
      </c>
      <c r="M160" s="166">
        <f t="shared" si="66"/>
        <v>1.8802159087446822E-4</v>
      </c>
    </row>
    <row r="161" spans="1:13" x14ac:dyDescent="0.25">
      <c r="A161" s="169" t="s">
        <v>146</v>
      </c>
      <c r="B161" s="170" t="s">
        <v>146</v>
      </c>
      <c r="C161" s="171">
        <f t="shared" ref="C161:H161" si="71">C153-SUM(C154:C160)</f>
        <v>16333</v>
      </c>
      <c r="D161" s="171">
        <f t="shared" si="71"/>
        <v>17459</v>
      </c>
      <c r="E161" s="171">
        <f t="shared" si="71"/>
        <v>5515</v>
      </c>
      <c r="F161" s="171">
        <f t="shared" si="71"/>
        <v>9729</v>
      </c>
      <c r="G161" s="171">
        <f t="shared" si="71"/>
        <v>11870</v>
      </c>
      <c r="H161" s="171">
        <f t="shared" si="71"/>
        <v>17082</v>
      </c>
      <c r="I161" s="173">
        <f t="shared" si="70"/>
        <v>0.43909014321819706</v>
      </c>
      <c r="J161" s="172">
        <f t="shared" si="67"/>
        <v>-2.1593447505584562E-2</v>
      </c>
      <c r="K161" s="170">
        <f>H161-G161</f>
        <v>5212</v>
      </c>
      <c r="L161" s="171">
        <f t="shared" si="69"/>
        <v>-377</v>
      </c>
      <c r="M161" s="172">
        <f t="shared" si="66"/>
        <v>2.7831757498419985E-3</v>
      </c>
    </row>
    <row r="162" spans="1:13" ht="6" customHeight="1" x14ac:dyDescent="0.25">
      <c r="C162" s="80"/>
      <c r="D162" s="80"/>
      <c r="E162" s="80"/>
      <c r="F162" s="80"/>
      <c r="G162" s="80"/>
      <c r="H162" s="80"/>
      <c r="I162" s="80"/>
    </row>
    <row r="163" spans="1:13" x14ac:dyDescent="0.25">
      <c r="B163" s="106" t="s">
        <v>41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</row>
  </sheetData>
  <mergeCells count="3">
    <mergeCell ref="B4:M4"/>
    <mergeCell ref="P4:AA4"/>
    <mergeCell ref="C6:M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D7C3F-AE1B-45A2-81B0-1B3136B4ED0D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55083-A79C-4543-8266-9B250686E450}">
  <sheetPr>
    <tabColor rgb="FFF29140"/>
  </sheetPr>
  <dimension ref="A4:N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65" t="s">
        <v>263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1" t="s">
        <v>67</v>
      </c>
    </row>
    <row r="5" spans="1:14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N5" s="1" t="s">
        <v>68</v>
      </c>
    </row>
    <row r="6" spans="1:14" ht="22.5" thickTop="1" thickBot="1" x14ac:dyDescent="0.3">
      <c r="B6" s="109" t="s">
        <v>36</v>
      </c>
      <c r="C6" s="283" t="s">
        <v>69</v>
      </c>
      <c r="D6" s="284"/>
      <c r="E6" s="284"/>
      <c r="F6" s="284"/>
      <c r="G6" s="284"/>
      <c r="H6" s="284"/>
      <c r="I6" s="284"/>
      <c r="J6" s="284"/>
      <c r="K6" s="284"/>
      <c r="L6" s="284"/>
      <c r="M6" s="285"/>
    </row>
    <row r="7" spans="1:14" ht="22.5" thickTop="1" thickBot="1" x14ac:dyDescent="0.3">
      <c r="B7" s="110"/>
      <c r="C7" s="286">
        <v>2019</v>
      </c>
      <c r="D7" s="287"/>
      <c r="E7" s="288">
        <v>2020</v>
      </c>
      <c r="F7" s="287"/>
      <c r="G7" s="288">
        <v>2021</v>
      </c>
      <c r="H7" s="287"/>
      <c r="I7" s="288">
        <v>2022</v>
      </c>
      <c r="J7" s="287"/>
      <c r="K7" s="288">
        <v>2023</v>
      </c>
      <c r="L7" s="289"/>
      <c r="M7" s="290"/>
    </row>
    <row r="8" spans="1:14" ht="16.5" thickTop="1" thickBot="1" x14ac:dyDescent="0.3">
      <c r="B8" s="86"/>
      <c r="C8" s="112" t="s">
        <v>70</v>
      </c>
      <c r="D8" s="113" t="s">
        <v>264</v>
      </c>
      <c r="E8" s="114" t="s">
        <v>70</v>
      </c>
      <c r="F8" s="113" t="s">
        <v>265</v>
      </c>
      <c r="G8" s="114" t="s">
        <v>70</v>
      </c>
      <c r="H8" s="113" t="s">
        <v>244</v>
      </c>
      <c r="I8" s="114" t="s">
        <v>70</v>
      </c>
      <c r="J8" s="113" t="s">
        <v>137</v>
      </c>
      <c r="K8" s="114" t="s">
        <v>70</v>
      </c>
      <c r="L8" s="113" t="s">
        <v>137</v>
      </c>
      <c r="M8" s="113" t="s">
        <v>148</v>
      </c>
    </row>
    <row r="9" spans="1:14" x14ac:dyDescent="0.25">
      <c r="A9" s="1" t="s">
        <v>71</v>
      </c>
      <c r="B9" s="115" t="s">
        <v>72</v>
      </c>
      <c r="C9" s="116">
        <v>50098</v>
      </c>
      <c r="D9" s="117">
        <v>-7.1984291641967957E-2</v>
      </c>
      <c r="E9" s="116">
        <v>46163</v>
      </c>
      <c r="F9" s="117">
        <f t="shared" ref="F9:F21" si="0">IFERROR(E9/C9-1,"-")</f>
        <v>-7.8546049742504676E-2</v>
      </c>
      <c r="G9" s="116">
        <v>9068</v>
      </c>
      <c r="H9" s="117">
        <f t="shared" ref="H9:H21" si="1">IFERROR(G9/C9-1,"-")</f>
        <v>-0.81899477025030942</v>
      </c>
      <c r="I9" s="116">
        <v>40065</v>
      </c>
      <c r="J9" s="117">
        <f t="shared" ref="J9:L21" si="2">IFERROR(I9/G9-1,"-")</f>
        <v>3.4182840758711954</v>
      </c>
      <c r="K9" s="116">
        <v>59578</v>
      </c>
      <c r="L9" s="117">
        <f t="shared" si="2"/>
        <v>0.48703357044802198</v>
      </c>
      <c r="M9" s="117">
        <f t="shared" ref="M9" si="3">K9/C9-1</f>
        <v>0.18922911094255257</v>
      </c>
    </row>
    <row r="10" spans="1:14" x14ac:dyDescent="0.25">
      <c r="A10" s="1" t="s">
        <v>73</v>
      </c>
      <c r="B10" s="115" t="s">
        <v>74</v>
      </c>
      <c r="C10" s="116">
        <v>47287</v>
      </c>
      <c r="D10" s="117">
        <v>-4.7209349183961358E-2</v>
      </c>
      <c r="E10" s="116">
        <v>51846</v>
      </c>
      <c r="F10" s="117">
        <f t="shared" si="0"/>
        <v>9.6411275826337128E-2</v>
      </c>
      <c r="G10" s="116">
        <v>15142</v>
      </c>
      <c r="H10" s="117">
        <f t="shared" si="1"/>
        <v>-0.67978514179372773</v>
      </c>
      <c r="I10" s="116">
        <v>41909</v>
      </c>
      <c r="J10" s="117">
        <f t="shared" si="2"/>
        <v>1.7677321357812708</v>
      </c>
      <c r="K10" s="116">
        <v>52194</v>
      </c>
      <c r="L10" s="117">
        <f t="shared" si="2"/>
        <v>0.24541267985396931</v>
      </c>
      <c r="M10" s="117">
        <f>IFERROR(K10/C10-1,"-")</f>
        <v>0.10377059234038954</v>
      </c>
    </row>
    <row r="11" spans="1:14" x14ac:dyDescent="0.25">
      <c r="A11" s="1" t="s">
        <v>75</v>
      </c>
      <c r="B11" s="115" t="s">
        <v>76</v>
      </c>
      <c r="C11" s="116">
        <v>49408</v>
      </c>
      <c r="D11" s="117">
        <v>-3.8530396201447825E-2</v>
      </c>
      <c r="E11" s="116">
        <v>20252</v>
      </c>
      <c r="F11" s="117">
        <f t="shared" si="0"/>
        <v>-0.59010686528497414</v>
      </c>
      <c r="G11" s="116">
        <v>22329</v>
      </c>
      <c r="H11" s="117">
        <f t="shared" si="1"/>
        <v>-0.54806913860103634</v>
      </c>
      <c r="I11" s="116">
        <v>47103</v>
      </c>
      <c r="J11" s="117">
        <f t="shared" si="2"/>
        <v>1.1094988579873708</v>
      </c>
      <c r="K11" s="116">
        <v>58354</v>
      </c>
      <c r="L11" s="117">
        <f t="shared" si="2"/>
        <v>0.23885952062501326</v>
      </c>
      <c r="M11" s="117">
        <f t="shared" ref="M11:M15" si="4">IFERROR(K11/C11-1,"-")</f>
        <v>0.18106379533678751</v>
      </c>
    </row>
    <row r="12" spans="1:14" x14ac:dyDescent="0.25">
      <c r="A12" s="1" t="s">
        <v>77</v>
      </c>
      <c r="B12" s="115" t="s">
        <v>78</v>
      </c>
      <c r="C12" s="116">
        <v>37600</v>
      </c>
      <c r="D12" s="117">
        <v>-8.4423016046947685E-2</v>
      </c>
      <c r="E12" s="116">
        <v>0</v>
      </c>
      <c r="F12" s="117">
        <f t="shared" si="0"/>
        <v>-1</v>
      </c>
      <c r="G12" s="116">
        <v>19557</v>
      </c>
      <c r="H12" s="117">
        <f t="shared" si="1"/>
        <v>-0.47986702127659575</v>
      </c>
      <c r="I12" s="116">
        <v>43531</v>
      </c>
      <c r="J12" s="117">
        <f t="shared" si="2"/>
        <v>1.2258526358848494</v>
      </c>
      <c r="K12" s="116">
        <v>42717</v>
      </c>
      <c r="L12" s="117">
        <f t="shared" si="2"/>
        <v>-1.8699317727596476E-2</v>
      </c>
      <c r="M12" s="117">
        <f t="shared" si="4"/>
        <v>0.13609042553191486</v>
      </c>
    </row>
    <row r="13" spans="1:14" x14ac:dyDescent="0.25">
      <c r="A13" s="1" t="s">
        <v>79</v>
      </c>
      <c r="B13" s="115" t="s">
        <v>80</v>
      </c>
      <c r="C13" s="116">
        <v>35022</v>
      </c>
      <c r="D13" s="117">
        <v>-8.6136262818672815E-2</v>
      </c>
      <c r="E13" s="116">
        <v>0</v>
      </c>
      <c r="F13" s="117">
        <f t="shared" si="0"/>
        <v>-1</v>
      </c>
      <c r="G13" s="116">
        <v>24025</v>
      </c>
      <c r="H13" s="117">
        <f t="shared" si="1"/>
        <v>-0.31400262692022163</v>
      </c>
      <c r="I13" s="116">
        <v>44866</v>
      </c>
      <c r="J13" s="117">
        <f t="shared" si="2"/>
        <v>0.8674713839750261</v>
      </c>
      <c r="K13" s="116">
        <v>42611</v>
      </c>
      <c r="L13" s="117">
        <f t="shared" si="2"/>
        <v>-5.0260776534569618E-2</v>
      </c>
      <c r="M13" s="117">
        <f t="shared" si="4"/>
        <v>0.21669236479926912</v>
      </c>
    </row>
    <row r="14" spans="1:14" x14ac:dyDescent="0.25">
      <c r="A14" s="1" t="s">
        <v>81</v>
      </c>
      <c r="B14" s="115" t="s">
        <v>82</v>
      </c>
      <c r="C14" s="116">
        <v>31469</v>
      </c>
      <c r="D14" s="117">
        <v>-0.14646450947950851</v>
      </c>
      <c r="E14" s="116">
        <v>0</v>
      </c>
      <c r="F14" s="117">
        <f t="shared" si="0"/>
        <v>-1</v>
      </c>
      <c r="G14" s="116">
        <v>26795</v>
      </c>
      <c r="H14" s="117">
        <f t="shared" si="1"/>
        <v>-0.14852712192951789</v>
      </c>
      <c r="I14" s="116">
        <v>40470</v>
      </c>
      <c r="J14" s="117">
        <f t="shared" si="2"/>
        <v>0.51035640977794361</v>
      </c>
      <c r="K14" s="116">
        <v>38639</v>
      </c>
      <c r="L14" s="117">
        <f t="shared" si="2"/>
        <v>-4.5243390165554787E-2</v>
      </c>
      <c r="M14" s="117">
        <f t="shared" si="4"/>
        <v>0.22784327433347107</v>
      </c>
    </row>
    <row r="15" spans="1:14" x14ac:dyDescent="0.25">
      <c r="A15" s="1" t="s">
        <v>83</v>
      </c>
      <c r="B15" s="115" t="s">
        <v>84</v>
      </c>
      <c r="C15" s="116">
        <v>40659</v>
      </c>
      <c r="D15" s="117">
        <v>1.7849096279977994E-2</v>
      </c>
      <c r="E15" s="116">
        <v>0</v>
      </c>
      <c r="F15" s="117">
        <f t="shared" si="0"/>
        <v>-1</v>
      </c>
      <c r="G15" s="116">
        <v>31224</v>
      </c>
      <c r="H15" s="117">
        <f t="shared" si="1"/>
        <v>-0.23205194421899211</v>
      </c>
      <c r="I15" s="116">
        <v>43286</v>
      </c>
      <c r="J15" s="117">
        <f t="shared" si="2"/>
        <v>0.38630540609787345</v>
      </c>
      <c r="K15" s="116">
        <v>40407</v>
      </c>
      <c r="L15" s="117">
        <f t="shared" si="2"/>
        <v>-6.651111213787364E-2</v>
      </c>
      <c r="M15" s="117">
        <f t="shared" si="4"/>
        <v>-6.1978897661034704E-3</v>
      </c>
    </row>
    <row r="16" spans="1:14" x14ac:dyDescent="0.25">
      <c r="A16" s="1" t="s">
        <v>85</v>
      </c>
      <c r="B16" s="115" t="s">
        <v>86</v>
      </c>
      <c r="C16" s="116">
        <v>38714</v>
      </c>
      <c r="D16" s="117">
        <v>-2.3828134849592786E-2</v>
      </c>
      <c r="E16" s="116">
        <v>15225</v>
      </c>
      <c r="F16" s="117">
        <f t="shared" si="0"/>
        <v>-0.60673141499199257</v>
      </c>
      <c r="G16" s="116">
        <v>36151</v>
      </c>
      <c r="H16" s="117">
        <f t="shared" si="1"/>
        <v>-6.6203440615797859E-2</v>
      </c>
      <c r="I16" s="116">
        <v>41695</v>
      </c>
      <c r="J16" s="117">
        <f t="shared" si="2"/>
        <v>0.15335675361677414</v>
      </c>
      <c r="K16" s="116">
        <v>43373</v>
      </c>
      <c r="L16" s="117">
        <f>IFERROR(K16/I16-1,"-")</f>
        <v>4.0244633649118677E-2</v>
      </c>
      <c r="M16" s="117">
        <f>IFERROR(K16/C16-1,"-")</f>
        <v>0.12034406157979016</v>
      </c>
    </row>
    <row r="17" spans="1:14" x14ac:dyDescent="0.25">
      <c r="A17" s="1" t="s">
        <v>87</v>
      </c>
      <c r="B17" s="115" t="s">
        <v>88</v>
      </c>
      <c r="C17" s="116">
        <v>36471</v>
      </c>
      <c r="D17" s="117">
        <v>-0.11015956668130578</v>
      </c>
      <c r="E17" s="116">
        <v>14501</v>
      </c>
      <c r="F17" s="117">
        <f t="shared" si="0"/>
        <v>-0.602396424556497</v>
      </c>
      <c r="G17" s="116">
        <v>36202</v>
      </c>
      <c r="H17" s="117">
        <f t="shared" si="1"/>
        <v>-7.375723177318938E-3</v>
      </c>
      <c r="I17" s="116">
        <v>42224</v>
      </c>
      <c r="J17" s="117">
        <f t="shared" si="2"/>
        <v>0.16634440086183089</v>
      </c>
      <c r="K17" s="116">
        <v>40151</v>
      </c>
      <c r="L17" s="117">
        <f>IFERROR(K17/I17-1,"-")</f>
        <v>-4.9095301250473677E-2</v>
      </c>
      <c r="M17" s="117">
        <f>IFERROR(K17/C17-1,"-")</f>
        <v>0.10090208658934485</v>
      </c>
    </row>
    <row r="18" spans="1:14" x14ac:dyDescent="0.25">
      <c r="A18" s="1" t="s">
        <v>89</v>
      </c>
      <c r="B18" s="115" t="s">
        <v>90</v>
      </c>
      <c r="C18" s="116">
        <v>40116</v>
      </c>
      <c r="D18" s="117">
        <v>-8.9906758320288604E-2</v>
      </c>
      <c r="E18" s="116">
        <v>17308</v>
      </c>
      <c r="F18" s="117">
        <f t="shared" si="0"/>
        <v>-0.56855120151560468</v>
      </c>
      <c r="G18" s="116">
        <v>42785</v>
      </c>
      <c r="H18" s="117">
        <f t="shared" si="1"/>
        <v>6.6532057034599745E-2</v>
      </c>
      <c r="I18" s="116">
        <v>48246</v>
      </c>
      <c r="J18" s="117">
        <f t="shared" si="2"/>
        <v>0.12763819095477391</v>
      </c>
      <c r="K18" s="116">
        <v>49321</v>
      </c>
      <c r="L18" s="117">
        <f>IFERROR(K18/I18-1,"-")</f>
        <v>2.2281639928698693E-2</v>
      </c>
      <c r="M18" s="117">
        <f>IFERROR(K18/C18-1,"-")</f>
        <v>0.22945956725496064</v>
      </c>
    </row>
    <row r="19" spans="1:14" x14ac:dyDescent="0.25">
      <c r="A19" s="1" t="s">
        <v>91</v>
      </c>
      <c r="B19" s="115" t="s">
        <v>92</v>
      </c>
      <c r="C19" s="116">
        <v>47646</v>
      </c>
      <c r="D19" s="117">
        <v>-5.5972736819163482E-2</v>
      </c>
      <c r="E19" s="116">
        <v>14807</v>
      </c>
      <c r="F19" s="117">
        <f t="shared" si="0"/>
        <v>-0.68922889644461227</v>
      </c>
      <c r="G19" s="116">
        <v>49146</v>
      </c>
      <c r="H19" s="117">
        <f t="shared" si="1"/>
        <v>3.1482181085505712E-2</v>
      </c>
      <c r="I19" s="116">
        <v>56046</v>
      </c>
      <c r="J19" s="117">
        <f t="shared" si="2"/>
        <v>0.14039799780246609</v>
      </c>
      <c r="K19" s="116">
        <v>55991</v>
      </c>
      <c r="L19" s="117">
        <f>IFERROR(K19/I19-1,"-")</f>
        <v>-9.8133675909073403E-4</v>
      </c>
      <c r="M19" s="117">
        <f>IFERROR(K19/C19-1,"-")</f>
        <v>0.1751458674390296</v>
      </c>
    </row>
    <row r="20" spans="1:14" x14ac:dyDescent="0.25">
      <c r="A20" s="1" t="s">
        <v>93</v>
      </c>
      <c r="B20" s="115" t="s">
        <v>94</v>
      </c>
      <c r="C20" s="116">
        <v>48947</v>
      </c>
      <c r="D20" s="117">
        <v>3.115073265703483E-3</v>
      </c>
      <c r="E20" s="116">
        <v>13546</v>
      </c>
      <c r="F20" s="117">
        <f t="shared" si="0"/>
        <v>-0.72325168038899212</v>
      </c>
      <c r="G20" s="116">
        <v>46745</v>
      </c>
      <c r="H20" s="117">
        <f t="shared" si="1"/>
        <v>-4.4987435389298613E-2</v>
      </c>
      <c r="I20" s="116">
        <v>54058</v>
      </c>
      <c r="J20" s="117">
        <f t="shared" si="2"/>
        <v>0.15644453952294368</v>
      </c>
      <c r="K20" s="116">
        <v>53126</v>
      </c>
      <c r="L20" s="117">
        <f>IFERROR(K20/I20-1,"-")</f>
        <v>-1.7240741425875949E-2</v>
      </c>
      <c r="M20" s="117">
        <f>IFERROR(K20/C20-1,"-")</f>
        <v>8.5378061985412756E-2</v>
      </c>
    </row>
    <row r="21" spans="1:14" ht="15.75" x14ac:dyDescent="0.25">
      <c r="A21" s="1" t="s">
        <v>0</v>
      </c>
      <c r="B21" s="118" t="s">
        <v>36</v>
      </c>
      <c r="C21" s="119">
        <v>503437</v>
      </c>
      <c r="D21" s="120">
        <v>-5.934263458128497E-2</v>
      </c>
      <c r="E21" s="119">
        <v>216673</v>
      </c>
      <c r="F21" s="120">
        <f t="shared" si="0"/>
        <v>-0.56961248378645191</v>
      </c>
      <c r="G21" s="119">
        <v>359169</v>
      </c>
      <c r="H21" s="120">
        <f t="shared" si="1"/>
        <v>-0.28656614432391736</v>
      </c>
      <c r="I21" s="119">
        <v>543499</v>
      </c>
      <c r="J21" s="120">
        <f t="shared" si="2"/>
        <v>0.51321244316742254</v>
      </c>
      <c r="K21" s="119">
        <v>576462</v>
      </c>
      <c r="L21" s="120">
        <v>6.0649605611049928E-2</v>
      </c>
      <c r="M21" s="120">
        <v>0.14505290632194301</v>
      </c>
    </row>
    <row r="22" spans="1:14" ht="6" customHeight="1" x14ac:dyDescent="0.25"/>
    <row r="23" spans="1:14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</row>
    <row r="24" spans="1:14" x14ac:dyDescent="0.25">
      <c r="I24" s="121"/>
      <c r="L24" s="80"/>
    </row>
    <row r="26" spans="1:14" ht="48.75" customHeight="1" thickBot="1" x14ac:dyDescent="0.3">
      <c r="B26" s="265" t="s">
        <v>266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1" t="s">
        <v>95</v>
      </c>
    </row>
    <row r="27" spans="1:14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N27" s="1" t="s">
        <v>96</v>
      </c>
    </row>
    <row r="28" spans="1:14" ht="22.5" thickTop="1" thickBot="1" x14ac:dyDescent="0.3">
      <c r="B28" s="122" t="s">
        <v>97</v>
      </c>
      <c r="C28" s="283" t="s">
        <v>98</v>
      </c>
      <c r="D28" s="284"/>
      <c r="E28" s="284"/>
      <c r="F28" s="284"/>
      <c r="G28" s="284"/>
      <c r="H28" s="284"/>
      <c r="I28" s="284"/>
      <c r="J28" s="284"/>
      <c r="K28" s="284"/>
      <c r="L28" s="284"/>
      <c r="M28" s="285"/>
    </row>
    <row r="29" spans="1:14" ht="22.5" thickTop="1" thickBot="1" x14ac:dyDescent="0.3">
      <c r="B29" s="110"/>
      <c r="C29" s="286">
        <v>2019</v>
      </c>
      <c r="D29" s="287"/>
      <c r="E29" s="288">
        <v>2020</v>
      </c>
      <c r="F29" s="287"/>
      <c r="G29" s="288">
        <v>2021</v>
      </c>
      <c r="H29" s="287"/>
      <c r="I29" s="288">
        <v>2022</v>
      </c>
      <c r="J29" s="287"/>
      <c r="K29" s="288">
        <v>2023</v>
      </c>
      <c r="L29" s="289"/>
      <c r="M29" s="290"/>
    </row>
    <row r="30" spans="1:14" ht="16.5" thickTop="1" thickBot="1" x14ac:dyDescent="0.3">
      <c r="B30" s="86"/>
      <c r="C30" s="112" t="s">
        <v>70</v>
      </c>
      <c r="D30" s="113" t="str">
        <f>CONCATENATE("var. ",RIGHT(C29,2),"/",RIGHT(C29-1,2))</f>
        <v>var. 19/18</v>
      </c>
      <c r="E30" s="114" t="s">
        <v>70</v>
      </c>
      <c r="F30" s="113" t="str">
        <f>CONCATENATE("var. ",RIGHT(E29,2),"/",RIGHT(E29-1,2))</f>
        <v>var. 20/19</v>
      </c>
      <c r="G30" s="114" t="s">
        <v>70</v>
      </c>
      <c r="H30" s="113" t="s">
        <v>244</v>
      </c>
      <c r="I30" s="114" t="s">
        <v>70</v>
      </c>
      <c r="J30" s="113" t="s">
        <v>137</v>
      </c>
      <c r="K30" s="114" t="s">
        <v>70</v>
      </c>
      <c r="L30" s="113" t="s">
        <v>267</v>
      </c>
      <c r="M30" s="113" t="s">
        <v>245</v>
      </c>
    </row>
    <row r="31" spans="1:14" x14ac:dyDescent="0.25">
      <c r="B31" s="115" t="s">
        <v>72</v>
      </c>
      <c r="C31" s="116">
        <v>18636</v>
      </c>
      <c r="D31" s="117">
        <v>-0.12948430493273544</v>
      </c>
      <c r="E31" s="116">
        <v>18094</v>
      </c>
      <c r="F31" s="117">
        <f t="shared" ref="F31:F43" si="5">IFERROR(E31/C31-1,"-")</f>
        <v>-2.9083494312084124E-2</v>
      </c>
      <c r="G31" s="116">
        <v>4627</v>
      </c>
      <c r="H31" s="117">
        <f t="shared" ref="H31:H43" si="6">IFERROR(G31/E31-1,"-")</f>
        <v>-0.74427987178070076</v>
      </c>
      <c r="I31" s="116">
        <v>15015</v>
      </c>
      <c r="J31" s="117">
        <f t="shared" ref="J31:J43" si="7">IFERROR(I31/G31-1,"-")</f>
        <v>2.2450832072617248</v>
      </c>
      <c r="K31" s="116">
        <v>21636</v>
      </c>
      <c r="L31" s="117">
        <f t="shared" ref="L31:L41" si="8">IFERROR(K31/I31-1,"-")</f>
        <v>0.44095904095904093</v>
      </c>
      <c r="M31" s="117">
        <f t="shared" ref="M31" si="9">K31/C31-1</f>
        <v>0.16097875080489366</v>
      </c>
    </row>
    <row r="32" spans="1:14" x14ac:dyDescent="0.25">
      <c r="B32" s="115" t="s">
        <v>74</v>
      </c>
      <c r="C32" s="116">
        <v>18723</v>
      </c>
      <c r="D32" s="117">
        <v>-0.19304370312904062</v>
      </c>
      <c r="E32" s="116">
        <v>23371</v>
      </c>
      <c r="F32" s="117">
        <f t="shared" si="5"/>
        <v>0.24825081450622233</v>
      </c>
      <c r="G32" s="116">
        <v>9380</v>
      </c>
      <c r="H32" s="117">
        <f t="shared" si="6"/>
        <v>-0.59864789696632581</v>
      </c>
      <c r="I32" s="116">
        <v>18026</v>
      </c>
      <c r="J32" s="117">
        <f t="shared" si="7"/>
        <v>0.92174840085287846</v>
      </c>
      <c r="K32" s="116">
        <v>23651</v>
      </c>
      <c r="L32" s="117">
        <f t="shared" si="8"/>
        <v>0.31204926217685558</v>
      </c>
      <c r="M32" s="117">
        <f>IFERROR(K32/C32-1,"-")</f>
        <v>0.2632056828499707</v>
      </c>
    </row>
    <row r="33" spans="2:14" x14ac:dyDescent="0.25">
      <c r="B33" s="115" t="s">
        <v>76</v>
      </c>
      <c r="C33" s="116">
        <v>20072</v>
      </c>
      <c r="D33" s="117">
        <v>-0.11763671531563213</v>
      </c>
      <c r="E33" s="116">
        <v>9500</v>
      </c>
      <c r="F33" s="117">
        <f t="shared" si="5"/>
        <v>-0.5267038660821044</v>
      </c>
      <c r="G33" s="116">
        <v>12289</v>
      </c>
      <c r="H33" s="117">
        <f t="shared" si="6"/>
        <v>0.29357894736842116</v>
      </c>
      <c r="I33" s="116">
        <v>22226</v>
      </c>
      <c r="J33" s="117">
        <f t="shared" si="7"/>
        <v>0.80860932541297093</v>
      </c>
      <c r="K33" s="116">
        <v>30146</v>
      </c>
      <c r="L33" s="117">
        <f t="shared" si="8"/>
        <v>0.35633942229820925</v>
      </c>
      <c r="M33" s="117">
        <f t="shared" ref="M33:M42" si="10">IFERROR(K33/C33-1,"-")</f>
        <v>0.50189318453567155</v>
      </c>
    </row>
    <row r="34" spans="2:14" x14ac:dyDescent="0.25">
      <c r="B34" s="115" t="s">
        <v>78</v>
      </c>
      <c r="C34" s="116">
        <v>17529</v>
      </c>
      <c r="D34" s="117">
        <v>-0.20144868115347825</v>
      </c>
      <c r="E34" s="116">
        <v>0</v>
      </c>
      <c r="F34" s="117">
        <f t="shared" si="5"/>
        <v>-1</v>
      </c>
      <c r="G34" s="116">
        <v>11550</v>
      </c>
      <c r="H34" s="117" t="str">
        <f t="shared" si="6"/>
        <v>-</v>
      </c>
      <c r="I34" s="116">
        <v>22061</v>
      </c>
      <c r="J34" s="117">
        <f t="shared" si="7"/>
        <v>0.91004329004328999</v>
      </c>
      <c r="K34" s="116">
        <v>25115</v>
      </c>
      <c r="L34" s="117">
        <f t="shared" si="8"/>
        <v>0.13843434114500708</v>
      </c>
      <c r="M34" s="117">
        <f t="shared" si="10"/>
        <v>0.43276855496605626</v>
      </c>
    </row>
    <row r="35" spans="2:14" x14ac:dyDescent="0.25">
      <c r="B35" s="115" t="s">
        <v>80</v>
      </c>
      <c r="C35" s="116">
        <v>19316</v>
      </c>
      <c r="D35" s="117">
        <v>-0.17308103942805775</v>
      </c>
      <c r="E35" s="116">
        <v>0</v>
      </c>
      <c r="F35" s="117">
        <f t="shared" si="5"/>
        <v>-1</v>
      </c>
      <c r="G35" s="116">
        <v>15346</v>
      </c>
      <c r="H35" s="117" t="str">
        <f t="shared" si="6"/>
        <v>-</v>
      </c>
      <c r="I35" s="116">
        <v>26282</v>
      </c>
      <c r="J35" s="117">
        <f t="shared" si="7"/>
        <v>0.71262869803206041</v>
      </c>
      <c r="K35" s="116">
        <v>28209</v>
      </c>
      <c r="L35" s="117">
        <f t="shared" si="8"/>
        <v>7.3320143063693832E-2</v>
      </c>
      <c r="M35" s="117">
        <f t="shared" si="10"/>
        <v>0.46039552702422859</v>
      </c>
    </row>
    <row r="36" spans="2:14" x14ac:dyDescent="0.25">
      <c r="B36" s="115" t="s">
        <v>82</v>
      </c>
      <c r="C36" s="116">
        <v>18556</v>
      </c>
      <c r="D36" s="117">
        <v>-0.19882561202020643</v>
      </c>
      <c r="E36" s="116">
        <v>0</v>
      </c>
      <c r="F36" s="117">
        <f t="shared" si="5"/>
        <v>-1</v>
      </c>
      <c r="G36" s="116">
        <v>18447</v>
      </c>
      <c r="H36" s="117" t="str">
        <f t="shared" si="6"/>
        <v>-</v>
      </c>
      <c r="I36" s="116">
        <v>24304</v>
      </c>
      <c r="J36" s="117">
        <f t="shared" si="7"/>
        <v>0.31750420122513145</v>
      </c>
      <c r="K36" s="116">
        <v>25871</v>
      </c>
      <c r="L36" s="117">
        <f t="shared" si="8"/>
        <v>6.4474983541803921E-2</v>
      </c>
      <c r="M36" s="117">
        <f t="shared" si="10"/>
        <v>0.39421211467988782</v>
      </c>
    </row>
    <row r="37" spans="2:14" x14ac:dyDescent="0.25">
      <c r="B37" s="115" t="s">
        <v>84</v>
      </c>
      <c r="C37" s="116">
        <v>21704</v>
      </c>
      <c r="D37" s="117">
        <v>-9.9344343928956746E-2</v>
      </c>
      <c r="E37" s="116">
        <v>0</v>
      </c>
      <c r="F37" s="117">
        <f t="shared" si="5"/>
        <v>-1</v>
      </c>
      <c r="G37" s="116">
        <v>20547</v>
      </c>
      <c r="H37" s="117" t="str">
        <f t="shared" si="6"/>
        <v>-</v>
      </c>
      <c r="I37" s="116">
        <v>25584</v>
      </c>
      <c r="J37" s="117">
        <f t="shared" si="7"/>
        <v>0.24514527668272734</v>
      </c>
      <c r="K37" s="116">
        <v>25078</v>
      </c>
      <c r="L37" s="117">
        <f t="shared" si="8"/>
        <v>-1.9777986241400924E-2</v>
      </c>
      <c r="M37" s="117">
        <f t="shared" si="10"/>
        <v>0.15545521562845566</v>
      </c>
    </row>
    <row r="38" spans="2:14" x14ac:dyDescent="0.25">
      <c r="B38" s="115" t="s">
        <v>86</v>
      </c>
      <c r="C38" s="116">
        <v>19798</v>
      </c>
      <c r="D38" s="117">
        <v>-4.0562151684031988E-2</v>
      </c>
      <c r="E38" s="116">
        <v>9653</v>
      </c>
      <c r="F38" s="117">
        <f t="shared" si="5"/>
        <v>-0.51242549752500255</v>
      </c>
      <c r="G38" s="116">
        <v>22058</v>
      </c>
      <c r="H38" s="117">
        <f t="shared" si="6"/>
        <v>1.2850927172899618</v>
      </c>
      <c r="I38" s="116">
        <v>20956</v>
      </c>
      <c r="J38" s="117">
        <f t="shared" si="7"/>
        <v>-4.9959198476743127E-2</v>
      </c>
      <c r="K38" s="116">
        <v>22168</v>
      </c>
      <c r="L38" s="117">
        <f t="shared" si="8"/>
        <v>5.7835464783355661E-2</v>
      </c>
      <c r="M38" s="117">
        <f t="shared" si="10"/>
        <v>0.11970906152136584</v>
      </c>
    </row>
    <row r="39" spans="2:14" x14ac:dyDescent="0.25">
      <c r="B39" s="115" t="s">
        <v>88</v>
      </c>
      <c r="C39" s="116">
        <v>18123</v>
      </c>
      <c r="D39" s="117">
        <v>-0.1317075507857417</v>
      </c>
      <c r="E39" s="116">
        <v>9944</v>
      </c>
      <c r="F39" s="117">
        <f t="shared" si="5"/>
        <v>-0.45130497158307126</v>
      </c>
      <c r="G39" s="116">
        <v>22567</v>
      </c>
      <c r="H39" s="117">
        <f t="shared" si="6"/>
        <v>1.2694086886564762</v>
      </c>
      <c r="I39" s="116">
        <v>24548</v>
      </c>
      <c r="J39" s="117">
        <f t="shared" si="7"/>
        <v>8.7783046040678769E-2</v>
      </c>
      <c r="K39" s="116">
        <v>23087</v>
      </c>
      <c r="L39" s="117">
        <f t="shared" si="8"/>
        <v>-5.9516050187387926E-2</v>
      </c>
      <c r="M39" s="117">
        <f t="shared" si="10"/>
        <v>0.27390608618882073</v>
      </c>
    </row>
    <row r="40" spans="2:14" x14ac:dyDescent="0.25">
      <c r="B40" s="115" t="s">
        <v>90</v>
      </c>
      <c r="C40" s="116">
        <v>20320</v>
      </c>
      <c r="D40" s="117">
        <v>-0.12752254186346068</v>
      </c>
      <c r="E40" s="116">
        <v>12162</v>
      </c>
      <c r="F40" s="117">
        <f t="shared" si="5"/>
        <v>-0.40147637795275593</v>
      </c>
      <c r="G40" s="116">
        <v>24014</v>
      </c>
      <c r="H40" s="117">
        <f t="shared" si="6"/>
        <v>0.97451077125472785</v>
      </c>
      <c r="I40" s="116">
        <v>26214</v>
      </c>
      <c r="J40" s="117">
        <f t="shared" si="7"/>
        <v>9.1613225618389249E-2</v>
      </c>
      <c r="K40" s="116">
        <v>28464</v>
      </c>
      <c r="L40" s="117">
        <f t="shared" si="8"/>
        <v>8.583199816891729E-2</v>
      </c>
      <c r="M40" s="117">
        <f t="shared" si="10"/>
        <v>0.40078740157480319</v>
      </c>
    </row>
    <row r="41" spans="2:14" x14ac:dyDescent="0.25">
      <c r="B41" s="115" t="s">
        <v>92</v>
      </c>
      <c r="C41" s="116">
        <v>22096</v>
      </c>
      <c r="D41" s="117">
        <v>-2.9600351339481801E-2</v>
      </c>
      <c r="E41" s="116">
        <v>9442</v>
      </c>
      <c r="F41" s="117">
        <f t="shared" si="5"/>
        <v>-0.57268283852280955</v>
      </c>
      <c r="G41" s="116">
        <v>24464</v>
      </c>
      <c r="H41" s="117">
        <f t="shared" si="6"/>
        <v>1.5909764880321964</v>
      </c>
      <c r="I41" s="116">
        <v>25866</v>
      </c>
      <c r="J41" s="117">
        <f t="shared" si="7"/>
        <v>5.7308698495748933E-2</v>
      </c>
      <c r="K41" s="116">
        <v>26745</v>
      </c>
      <c r="L41" s="117">
        <f t="shared" si="8"/>
        <v>3.3982834609139312E-2</v>
      </c>
      <c r="M41" s="117">
        <f t="shared" si="10"/>
        <v>0.21040007241129621</v>
      </c>
    </row>
    <row r="42" spans="2:14" x14ac:dyDescent="0.25">
      <c r="B42" s="115" t="s">
        <v>94</v>
      </c>
      <c r="C42" s="116">
        <v>20535</v>
      </c>
      <c r="D42" s="117">
        <v>7.6596413966656174E-2</v>
      </c>
      <c r="E42" s="116">
        <v>7829</v>
      </c>
      <c r="F42" s="117">
        <f t="shared" si="5"/>
        <v>-0.61874847820793766</v>
      </c>
      <c r="G42" s="116">
        <v>21342</v>
      </c>
      <c r="H42" s="117">
        <f t="shared" si="6"/>
        <v>1.7260186486141271</v>
      </c>
      <c r="I42" s="116">
        <v>20862</v>
      </c>
      <c r="J42" s="117">
        <f t="shared" si="7"/>
        <v>-2.2490863086870982E-2</v>
      </c>
      <c r="K42" s="116">
        <v>22180</v>
      </c>
      <c r="L42" s="117">
        <f>IFERROR(K42/I42-1,"-")</f>
        <v>6.3177068353944987E-2</v>
      </c>
      <c r="M42" s="117">
        <f t="shared" si="10"/>
        <v>8.0107134161188309E-2</v>
      </c>
    </row>
    <row r="43" spans="2:14" ht="15.75" x14ac:dyDescent="0.25">
      <c r="B43" s="118" t="s">
        <v>36</v>
      </c>
      <c r="C43" s="119">
        <v>235408</v>
      </c>
      <c r="D43" s="120">
        <v>-0.11689325050268595</v>
      </c>
      <c r="E43" s="119">
        <v>116562</v>
      </c>
      <c r="F43" s="120">
        <f t="shared" si="5"/>
        <v>-0.50485115204241149</v>
      </c>
      <c r="G43" s="119">
        <v>206631</v>
      </c>
      <c r="H43" s="120">
        <f t="shared" si="6"/>
        <v>0.77271323415864512</v>
      </c>
      <c r="I43" s="119">
        <v>271944</v>
      </c>
      <c r="J43" s="120">
        <f t="shared" si="7"/>
        <v>0.31608519534822954</v>
      </c>
      <c r="K43" s="119">
        <v>302350</v>
      </c>
      <c r="L43" s="120">
        <v>0.11180978436736977</v>
      </c>
      <c r="M43" s="120">
        <v>0.28436586692041055</v>
      </c>
    </row>
    <row r="44" spans="2:14" ht="6" customHeight="1" x14ac:dyDescent="0.25"/>
    <row r="45" spans="2:14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8" spans="2:14" ht="48.75" customHeight="1" thickBot="1" x14ac:dyDescent="0.3">
      <c r="B48" s="265" t="s">
        <v>268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1" t="s">
        <v>99</v>
      </c>
    </row>
    <row r="49" spans="1:14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N49" s="1" t="s">
        <v>100</v>
      </c>
    </row>
    <row r="50" spans="1:14" ht="22.5" thickTop="1" thickBot="1" x14ac:dyDescent="0.3">
      <c r="B50" s="110"/>
      <c r="C50" s="283" t="s">
        <v>101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5"/>
    </row>
    <row r="51" spans="1:14" ht="22.5" thickTop="1" thickBot="1" x14ac:dyDescent="0.3">
      <c r="B51" s="110"/>
      <c r="C51" s="286">
        <v>2019</v>
      </c>
      <c r="D51" s="287"/>
      <c r="E51" s="288">
        <v>2020</v>
      </c>
      <c r="F51" s="287"/>
      <c r="G51" s="288">
        <v>2021</v>
      </c>
      <c r="H51" s="287"/>
      <c r="I51" s="288">
        <v>2022</v>
      </c>
      <c r="J51" s="287"/>
      <c r="K51" s="288">
        <v>2023</v>
      </c>
      <c r="L51" s="289"/>
      <c r="M51" s="290"/>
    </row>
    <row r="52" spans="1:14" ht="16.5" thickTop="1" thickBot="1" x14ac:dyDescent="0.3">
      <c r="B52" s="86"/>
      <c r="C52" s="112" t="s">
        <v>70</v>
      </c>
      <c r="D52" s="113" t="str">
        <f>CONCATENATE("var. ",RIGHT(C51,2),"/",RIGHT(C51-1,2))</f>
        <v>var. 19/18</v>
      </c>
      <c r="E52" s="114" t="s">
        <v>70</v>
      </c>
      <c r="F52" s="113" t="str">
        <f>CONCATENATE("var. ",RIGHT(E51,2),"/",RIGHT(E51-1,2))</f>
        <v>var. 20/19</v>
      </c>
      <c r="G52" s="114" t="s">
        <v>70</v>
      </c>
      <c r="H52" s="113" t="s">
        <v>244</v>
      </c>
      <c r="I52" s="114" t="s">
        <v>70</v>
      </c>
      <c r="J52" s="113" t="s">
        <v>137</v>
      </c>
      <c r="K52" s="114" t="s">
        <v>70</v>
      </c>
      <c r="L52" s="113" t="s">
        <v>267</v>
      </c>
      <c r="M52" s="113" t="s">
        <v>245</v>
      </c>
    </row>
    <row r="53" spans="1:14" x14ac:dyDescent="0.25">
      <c r="A53" s="1">
        <v>1</v>
      </c>
      <c r="B53" s="115" t="s">
        <v>72</v>
      </c>
      <c r="C53" s="116">
        <v>10363</v>
      </c>
      <c r="D53" s="117">
        <v>-1.5111195590192028E-2</v>
      </c>
      <c r="E53" s="116">
        <v>9493</v>
      </c>
      <c r="F53" s="117">
        <f t="shared" ref="F53:F65" si="11">IFERROR(E53/C53-1,"-")</f>
        <v>-8.3952523400559698E-2</v>
      </c>
      <c r="G53" s="116">
        <v>2921</v>
      </c>
      <c r="H53" s="117">
        <f t="shared" ref="H53:H65" si="12">IFERROR(G53/E53-1,"-")</f>
        <v>-0.69229958917096801</v>
      </c>
      <c r="I53" s="116">
        <v>9522</v>
      </c>
      <c r="J53" s="117">
        <f>IFERROR(I53/G53-1,"-")</f>
        <v>2.2598425196850394</v>
      </c>
      <c r="K53" s="116">
        <v>11784</v>
      </c>
      <c r="L53" s="117">
        <f t="shared" ref="L53:L63" si="13">IFERROR(K53/I53-1,"-")</f>
        <v>0.23755513547574036</v>
      </c>
      <c r="M53" s="117">
        <f t="shared" ref="M53" si="14">IFERROR(K53/C53-1,"-")</f>
        <v>0.1371224548875809</v>
      </c>
    </row>
    <row r="54" spans="1:14" x14ac:dyDescent="0.25">
      <c r="A54" s="1">
        <v>2</v>
      </c>
      <c r="B54" s="115" t="s">
        <v>74</v>
      </c>
      <c r="C54" s="116">
        <v>11006</v>
      </c>
      <c r="D54" s="117">
        <v>-8.5652571238680753E-2</v>
      </c>
      <c r="E54" s="116">
        <v>12705</v>
      </c>
      <c r="F54" s="117">
        <f t="shared" si="11"/>
        <v>0.15437034344902778</v>
      </c>
      <c r="G54" s="116">
        <v>5092</v>
      </c>
      <c r="H54" s="117">
        <f t="shared" si="12"/>
        <v>-0.59921290830381735</v>
      </c>
      <c r="I54" s="116">
        <v>10749</v>
      </c>
      <c r="J54" s="117">
        <f t="shared" ref="J54:J65" si="15">IFERROR(I54/G54-1,"-")</f>
        <v>1.1109583660644149</v>
      </c>
      <c r="K54" s="116">
        <v>13893</v>
      </c>
      <c r="L54" s="117">
        <f t="shared" si="13"/>
        <v>0.2924923248674296</v>
      </c>
      <c r="M54" s="117">
        <f>IFERROR(K54/C54-1,"-")</f>
        <v>0.26231146647283299</v>
      </c>
    </row>
    <row r="55" spans="1:14" x14ac:dyDescent="0.25">
      <c r="A55" s="1">
        <v>3</v>
      </c>
      <c r="B55" s="115" t="s">
        <v>76</v>
      </c>
      <c r="C55" s="116">
        <v>12047</v>
      </c>
      <c r="D55" s="117">
        <v>-1.0675864334400931E-2</v>
      </c>
      <c r="E55" s="116">
        <v>5294</v>
      </c>
      <c r="F55" s="117">
        <f t="shared" si="11"/>
        <v>-0.56055449489499454</v>
      </c>
      <c r="G55" s="116">
        <v>5922</v>
      </c>
      <c r="H55" s="117">
        <f t="shared" si="12"/>
        <v>0.11862485833018521</v>
      </c>
      <c r="I55" s="116">
        <v>12631</v>
      </c>
      <c r="J55" s="117">
        <f t="shared" si="15"/>
        <v>1.1328942924687606</v>
      </c>
      <c r="K55" s="116">
        <v>18087</v>
      </c>
      <c r="L55" s="117">
        <f t="shared" si="13"/>
        <v>0.43195313118517942</v>
      </c>
      <c r="M55" s="117">
        <f t="shared" ref="M55:M64" si="16">IFERROR(K55/C55-1,"-")</f>
        <v>0.50136963559392389</v>
      </c>
    </row>
    <row r="56" spans="1:14" x14ac:dyDescent="0.25">
      <c r="A56" s="1">
        <v>4</v>
      </c>
      <c r="B56" s="115" t="s">
        <v>78</v>
      </c>
      <c r="C56" s="116">
        <v>8927</v>
      </c>
      <c r="D56" s="117">
        <v>-0.2018775145283862</v>
      </c>
      <c r="E56" s="116">
        <v>0</v>
      </c>
      <c r="F56" s="117">
        <f t="shared" si="11"/>
        <v>-1</v>
      </c>
      <c r="G56" s="116">
        <v>6402</v>
      </c>
      <c r="H56" s="117" t="str">
        <f t="shared" si="12"/>
        <v>-</v>
      </c>
      <c r="I56" s="116">
        <v>10238</v>
      </c>
      <c r="J56" s="117">
        <f t="shared" si="15"/>
        <v>0.59918775382692901</v>
      </c>
      <c r="K56" s="116">
        <v>14354</v>
      </c>
      <c r="L56" s="117">
        <f t="shared" si="13"/>
        <v>0.40203164680601677</v>
      </c>
      <c r="M56" s="117">
        <f t="shared" si="16"/>
        <v>0.60793099585527055</v>
      </c>
    </row>
    <row r="57" spans="1:14" x14ac:dyDescent="0.25">
      <c r="A57" s="1">
        <v>5</v>
      </c>
      <c r="B57" s="115" t="s">
        <v>80</v>
      </c>
      <c r="C57" s="116">
        <v>10073</v>
      </c>
      <c r="D57" s="117">
        <v>-0.12734990903577925</v>
      </c>
      <c r="E57" s="116">
        <v>0</v>
      </c>
      <c r="F57" s="117">
        <f t="shared" si="11"/>
        <v>-1</v>
      </c>
      <c r="G57" s="116">
        <v>7617</v>
      </c>
      <c r="H57" s="117" t="str">
        <f t="shared" si="12"/>
        <v>-</v>
      </c>
      <c r="I57" s="116">
        <v>14454</v>
      </c>
      <c r="J57" s="117">
        <f t="shared" si="15"/>
        <v>0.89759747932256784</v>
      </c>
      <c r="K57" s="116">
        <v>16688</v>
      </c>
      <c r="L57" s="117">
        <f t="shared" si="13"/>
        <v>0.15455929154559289</v>
      </c>
      <c r="M57" s="117">
        <f t="shared" si="16"/>
        <v>0.65670604586518411</v>
      </c>
    </row>
    <row r="58" spans="1:14" x14ac:dyDescent="0.25">
      <c r="A58" s="1">
        <v>6</v>
      </c>
      <c r="B58" s="115" t="s">
        <v>82</v>
      </c>
      <c r="C58" s="116">
        <v>9826</v>
      </c>
      <c r="D58" s="117">
        <v>-5.8451513990034454E-2</v>
      </c>
      <c r="E58" s="116">
        <v>0</v>
      </c>
      <c r="F58" s="117">
        <f t="shared" si="11"/>
        <v>-1</v>
      </c>
      <c r="G58" s="116">
        <v>8838</v>
      </c>
      <c r="H58" s="117" t="str">
        <f t="shared" si="12"/>
        <v>-</v>
      </c>
      <c r="I58" s="116">
        <v>12044</v>
      </c>
      <c r="J58" s="117">
        <f t="shared" si="15"/>
        <v>0.36275175379045033</v>
      </c>
      <c r="K58" s="116">
        <v>14668</v>
      </c>
      <c r="L58" s="117">
        <f t="shared" si="13"/>
        <v>0.21786781800066413</v>
      </c>
      <c r="M58" s="117">
        <f t="shared" si="16"/>
        <v>0.4927742723386932</v>
      </c>
    </row>
    <row r="59" spans="1:14" x14ac:dyDescent="0.25">
      <c r="A59" s="1">
        <v>7</v>
      </c>
      <c r="B59" s="115" t="s">
        <v>84</v>
      </c>
      <c r="C59" s="116">
        <v>11056</v>
      </c>
      <c r="D59" s="117">
        <v>2.6269377146570072E-2</v>
      </c>
      <c r="E59" s="116">
        <v>0</v>
      </c>
      <c r="F59" s="117">
        <f t="shared" si="11"/>
        <v>-1</v>
      </c>
      <c r="G59" s="116">
        <v>11856</v>
      </c>
      <c r="H59" s="117" t="str">
        <f t="shared" si="12"/>
        <v>-</v>
      </c>
      <c r="I59" s="116">
        <v>12331</v>
      </c>
      <c r="J59" s="117">
        <f t="shared" si="15"/>
        <v>4.0064102564102644E-2</v>
      </c>
      <c r="K59" s="116">
        <v>16466</v>
      </c>
      <c r="L59" s="117">
        <f t="shared" si="13"/>
        <v>0.3353337117833104</v>
      </c>
      <c r="M59" s="117">
        <f t="shared" si="16"/>
        <v>0.48932706222865407</v>
      </c>
    </row>
    <row r="60" spans="1:14" x14ac:dyDescent="0.25">
      <c r="A60" s="1">
        <v>8</v>
      </c>
      <c r="B60" s="115" t="s">
        <v>86</v>
      </c>
      <c r="C60" s="116">
        <v>8655</v>
      </c>
      <c r="D60" s="117">
        <v>9.3294460641399901E-3</v>
      </c>
      <c r="E60" s="116">
        <v>7712</v>
      </c>
      <c r="F60" s="117">
        <f t="shared" si="11"/>
        <v>-0.10895436164067018</v>
      </c>
      <c r="G60" s="116">
        <v>12416</v>
      </c>
      <c r="H60" s="117">
        <f t="shared" si="12"/>
        <v>0.60995850622406644</v>
      </c>
      <c r="I60" s="116">
        <v>9178</v>
      </c>
      <c r="J60" s="117">
        <f t="shared" si="15"/>
        <v>-0.26079252577319589</v>
      </c>
      <c r="K60" s="116">
        <v>13548</v>
      </c>
      <c r="L60" s="117">
        <f t="shared" si="13"/>
        <v>0.47613859228590116</v>
      </c>
      <c r="M60" s="117">
        <f t="shared" si="16"/>
        <v>0.56533795493934136</v>
      </c>
    </row>
    <row r="61" spans="1:14" x14ac:dyDescent="0.25">
      <c r="A61" s="1">
        <v>9</v>
      </c>
      <c r="B61" s="115" t="s">
        <v>88</v>
      </c>
      <c r="C61" s="116">
        <v>9923</v>
      </c>
      <c r="D61" s="117">
        <v>-9.6348237865403918E-2</v>
      </c>
      <c r="E61" s="116">
        <v>7090</v>
      </c>
      <c r="F61" s="117">
        <f t="shared" si="11"/>
        <v>-0.28549833719641238</v>
      </c>
      <c r="G61" s="116">
        <v>12801</v>
      </c>
      <c r="H61" s="117">
        <f t="shared" si="12"/>
        <v>0.80550070521861783</v>
      </c>
      <c r="I61" s="116">
        <v>13050</v>
      </c>
      <c r="J61" s="117">
        <f t="shared" si="15"/>
        <v>1.9451605343332456E-2</v>
      </c>
      <c r="K61" s="116">
        <v>15730</v>
      </c>
      <c r="L61" s="117">
        <f t="shared" si="13"/>
        <v>0.20536398467432959</v>
      </c>
      <c r="M61" s="117">
        <f t="shared" si="16"/>
        <v>0.58520608686889042</v>
      </c>
    </row>
    <row r="62" spans="1:14" x14ac:dyDescent="0.25">
      <c r="A62" s="1">
        <v>10</v>
      </c>
      <c r="B62" s="115" t="s">
        <v>90</v>
      </c>
      <c r="C62" s="116">
        <v>10354</v>
      </c>
      <c r="D62" s="117">
        <v>-4.218316373728026E-2</v>
      </c>
      <c r="E62" s="116">
        <v>7680</v>
      </c>
      <c r="F62" s="117">
        <f t="shared" si="11"/>
        <v>-0.25825767819200307</v>
      </c>
      <c r="G62" s="116">
        <v>12385</v>
      </c>
      <c r="H62" s="117">
        <f t="shared" si="12"/>
        <v>0.61263020833333326</v>
      </c>
      <c r="I62" s="116">
        <v>14337</v>
      </c>
      <c r="J62" s="117">
        <f t="shared" si="15"/>
        <v>0.157610012111425</v>
      </c>
      <c r="K62" s="116">
        <v>16623</v>
      </c>
      <c r="L62" s="117">
        <f t="shared" si="13"/>
        <v>0.15944758317639685</v>
      </c>
      <c r="M62" s="117">
        <f t="shared" si="16"/>
        <v>0.60546648638207445</v>
      </c>
    </row>
    <row r="63" spans="1:14" x14ac:dyDescent="0.25">
      <c r="A63" s="1">
        <v>11</v>
      </c>
      <c r="B63" s="115" t="s">
        <v>92</v>
      </c>
      <c r="C63" s="116">
        <v>12679</v>
      </c>
      <c r="D63" s="117">
        <v>9.6135558053082049E-2</v>
      </c>
      <c r="E63" s="116">
        <v>5836</v>
      </c>
      <c r="F63" s="117">
        <f t="shared" si="11"/>
        <v>-0.53971133370139601</v>
      </c>
      <c r="G63" s="116">
        <v>13540</v>
      </c>
      <c r="H63" s="117">
        <f t="shared" si="12"/>
        <v>1.3200822481151473</v>
      </c>
      <c r="I63" s="116">
        <v>14216</v>
      </c>
      <c r="J63" s="117">
        <f t="shared" si="15"/>
        <v>4.9926144756277768E-2</v>
      </c>
      <c r="K63" s="116">
        <v>17852</v>
      </c>
      <c r="L63" s="117">
        <f t="shared" si="13"/>
        <v>0.25576814856499719</v>
      </c>
      <c r="M63" s="117">
        <f t="shared" si="16"/>
        <v>0.4079974761416516</v>
      </c>
    </row>
    <row r="64" spans="1:14" x14ac:dyDescent="0.25">
      <c r="A64" s="1">
        <v>12</v>
      </c>
      <c r="B64" s="115" t="s">
        <v>94</v>
      </c>
      <c r="C64" s="116">
        <v>9788</v>
      </c>
      <c r="D64" s="117">
        <v>1.1993382961124954E-2</v>
      </c>
      <c r="E64" s="116">
        <v>4463</v>
      </c>
      <c r="F64" s="117">
        <f t="shared" si="11"/>
        <v>-0.54403351042092352</v>
      </c>
      <c r="G64" s="116">
        <v>10372</v>
      </c>
      <c r="H64" s="117">
        <f t="shared" si="12"/>
        <v>1.3239973112256331</v>
      </c>
      <c r="I64" s="116">
        <v>10635</v>
      </c>
      <c r="J64" s="117">
        <f t="shared" si="15"/>
        <v>2.5356729656768273E-2</v>
      </c>
      <c r="K64" s="116">
        <v>11703</v>
      </c>
      <c r="L64" s="117">
        <f>IFERROR(K64/I64-1,"-")</f>
        <v>0.10042313117066293</v>
      </c>
      <c r="M64" s="117">
        <f t="shared" si="16"/>
        <v>0.19564773191663254</v>
      </c>
    </row>
    <row r="65" spans="1:14" ht="15.75" x14ac:dyDescent="0.25">
      <c r="B65" s="118" t="s">
        <v>36</v>
      </c>
      <c r="C65" s="119">
        <v>124697</v>
      </c>
      <c r="D65" s="120">
        <v>-4.2839159336188759E-2</v>
      </c>
      <c r="E65" s="119">
        <v>71188</v>
      </c>
      <c r="F65" s="120">
        <f t="shared" si="11"/>
        <v>-0.42911216789497741</v>
      </c>
      <c r="G65" s="119">
        <v>110162</v>
      </c>
      <c r="H65" s="120">
        <f t="shared" si="12"/>
        <v>0.54747991234477711</v>
      </c>
      <c r="I65" s="119">
        <v>143385</v>
      </c>
      <c r="J65" s="120">
        <f t="shared" si="15"/>
        <v>0.30158312303698187</v>
      </c>
      <c r="K65" s="119">
        <v>181396</v>
      </c>
      <c r="L65" s="120">
        <v>0.26509746486731522</v>
      </c>
      <c r="M65" s="120">
        <v>0.45469417868914253</v>
      </c>
    </row>
    <row r="66" spans="1:14" ht="6" customHeight="1" x14ac:dyDescent="0.25"/>
    <row r="67" spans="1:14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70" spans="1:14" ht="48.75" customHeight="1" thickBot="1" x14ac:dyDescent="0.3">
      <c r="B70" s="265" t="s">
        <v>269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1" t="s">
        <v>102</v>
      </c>
    </row>
    <row r="71" spans="1:14" ht="10.5" customHeight="1" thickBot="1" x14ac:dyDescent="0.3">
      <c r="B71" s="107"/>
      <c r="C71" s="108"/>
      <c r="D71" s="107"/>
      <c r="E71" s="107"/>
      <c r="F71" s="107"/>
      <c r="G71" s="107"/>
      <c r="H71" s="107"/>
      <c r="I71" s="107"/>
      <c r="J71" s="107"/>
      <c r="K71" s="4"/>
      <c r="L71" s="4"/>
      <c r="N71" s="1" t="s">
        <v>103</v>
      </c>
    </row>
    <row r="72" spans="1:14" ht="22.5" thickTop="1" thickBot="1" x14ac:dyDescent="0.3">
      <c r="B72" s="110"/>
      <c r="C72" s="283" t="s">
        <v>104</v>
      </c>
      <c r="D72" s="284"/>
      <c r="E72" s="284"/>
      <c r="F72" s="284"/>
      <c r="G72" s="284"/>
      <c r="H72" s="284"/>
      <c r="I72" s="284"/>
      <c r="J72" s="284"/>
      <c r="K72" s="284"/>
      <c r="L72" s="284"/>
      <c r="M72" s="285"/>
    </row>
    <row r="73" spans="1:14" ht="22.5" thickTop="1" thickBot="1" x14ac:dyDescent="0.3">
      <c r="B73" s="110"/>
      <c r="C73" s="286">
        <v>2019</v>
      </c>
      <c r="D73" s="287"/>
      <c r="E73" s="288">
        <v>2020</v>
      </c>
      <c r="F73" s="287"/>
      <c r="G73" s="288">
        <v>2021</v>
      </c>
      <c r="H73" s="287"/>
      <c r="I73" s="288">
        <v>2022</v>
      </c>
      <c r="J73" s="287"/>
      <c r="K73" s="288">
        <v>2023</v>
      </c>
      <c r="L73" s="289"/>
      <c r="M73" s="290"/>
    </row>
    <row r="74" spans="1:14" ht="16.5" thickTop="1" thickBot="1" x14ac:dyDescent="0.3">
      <c r="B74" s="86"/>
      <c r="C74" s="112" t="s">
        <v>70</v>
      </c>
      <c r="D74" s="113" t="str">
        <f>CONCATENATE("var. ",RIGHT(C73,2),"/",RIGHT(C73-1,2))</f>
        <v>var. 19/18</v>
      </c>
      <c r="E74" s="114" t="s">
        <v>70</v>
      </c>
      <c r="F74" s="113" t="str">
        <f>CONCATENATE("var. ",RIGHT(E73,2),"/",RIGHT(E73-1,2))</f>
        <v>var. 20/19</v>
      </c>
      <c r="G74" s="114" t="s">
        <v>70</v>
      </c>
      <c r="H74" s="113" t="s">
        <v>244</v>
      </c>
      <c r="I74" s="114" t="s">
        <v>70</v>
      </c>
      <c r="J74" s="113" t="s">
        <v>137</v>
      </c>
      <c r="K74" s="114" t="s">
        <v>70</v>
      </c>
      <c r="L74" s="113" t="s">
        <v>267</v>
      </c>
      <c r="M74" s="113" t="s">
        <v>245</v>
      </c>
    </row>
    <row r="75" spans="1:14" x14ac:dyDescent="0.25">
      <c r="A75" s="1">
        <v>1</v>
      </c>
      <c r="B75" s="115" t="s">
        <v>72</v>
      </c>
      <c r="C75" s="116">
        <v>8273</v>
      </c>
      <c r="D75" s="117">
        <v>-0.24003306999816276</v>
      </c>
      <c r="E75" s="116">
        <v>8601</v>
      </c>
      <c r="F75" s="117">
        <f t="shared" ref="F75:F87" si="17">IFERROR(E75/C75-1,"-")</f>
        <v>3.9647044602925119E-2</v>
      </c>
      <c r="G75" s="116">
        <v>1706</v>
      </c>
      <c r="H75" s="117">
        <f t="shared" ref="H75:H87" si="18">IFERROR(G75/E75-1,"-")</f>
        <v>-0.80165097081734682</v>
      </c>
      <c r="I75" s="116">
        <v>5493</v>
      </c>
      <c r="J75" s="117">
        <f>IFERROR(I75/G75-1,"-")</f>
        <v>2.2198124267291912</v>
      </c>
      <c r="K75" s="116">
        <v>9852</v>
      </c>
      <c r="L75" s="117">
        <f t="shared" ref="L75:L83" si="19">IFERROR(K75/I75-1,"-")</f>
        <v>0.79355543418896768</v>
      </c>
      <c r="M75" s="117">
        <f t="shared" ref="M75" si="20">K75/C75-1</f>
        <v>0.1908618397195696</v>
      </c>
    </row>
    <row r="76" spans="1:14" x14ac:dyDescent="0.25">
      <c r="A76" s="1">
        <v>2</v>
      </c>
      <c r="B76" s="115" t="s">
        <v>74</v>
      </c>
      <c r="C76" s="116">
        <v>7717</v>
      </c>
      <c r="D76" s="117">
        <v>-0.30882221227048812</v>
      </c>
      <c r="E76" s="116">
        <v>10666</v>
      </c>
      <c r="F76" s="117">
        <f t="shared" si="17"/>
        <v>0.38214331994298312</v>
      </c>
      <c r="G76" s="116">
        <v>4288</v>
      </c>
      <c r="H76" s="117">
        <f t="shared" si="18"/>
        <v>-0.59797487342958933</v>
      </c>
      <c r="I76" s="116">
        <v>7277</v>
      </c>
      <c r="J76" s="117">
        <f t="shared" ref="J76:J87" si="21">IFERROR(I76/G76-1,"-")</f>
        <v>0.69706156716417911</v>
      </c>
      <c r="K76" s="116">
        <v>9758</v>
      </c>
      <c r="L76" s="117">
        <f t="shared" si="19"/>
        <v>0.34093719939535516</v>
      </c>
      <c r="M76" s="117">
        <f>IFERROR(K76/C76-1,"-")</f>
        <v>0.26448101593883644</v>
      </c>
    </row>
    <row r="77" spans="1:14" x14ac:dyDescent="0.25">
      <c r="A77" s="1">
        <v>3</v>
      </c>
      <c r="B77" s="115" t="s">
        <v>76</v>
      </c>
      <c r="C77" s="116">
        <v>8025</v>
      </c>
      <c r="D77" s="117">
        <v>-0.24084760192980792</v>
      </c>
      <c r="E77" s="116">
        <v>4206</v>
      </c>
      <c r="F77" s="117">
        <f t="shared" si="17"/>
        <v>-0.47588785046728976</v>
      </c>
      <c r="G77" s="116">
        <v>6367</v>
      </c>
      <c r="H77" s="117">
        <f t="shared" si="18"/>
        <v>0.51378982406086537</v>
      </c>
      <c r="I77" s="116">
        <v>9595</v>
      </c>
      <c r="J77" s="117">
        <f t="shared" si="21"/>
        <v>0.50698916287105389</v>
      </c>
      <c r="K77" s="116">
        <v>12059</v>
      </c>
      <c r="L77" s="117">
        <f t="shared" si="19"/>
        <v>0.25680041688379363</v>
      </c>
      <c r="M77" s="117">
        <f t="shared" ref="M77:M86" si="22">IFERROR(K77/C77-1,"-")</f>
        <v>0.50267912772585666</v>
      </c>
    </row>
    <row r="78" spans="1:14" x14ac:dyDescent="0.25">
      <c r="A78" s="1">
        <v>4</v>
      </c>
      <c r="B78" s="115" t="s">
        <v>78</v>
      </c>
      <c r="C78" s="116">
        <v>8602</v>
      </c>
      <c r="D78" s="117">
        <v>-0.20100315809028424</v>
      </c>
      <c r="E78" s="116">
        <v>0</v>
      </c>
      <c r="F78" s="117">
        <f t="shared" si="17"/>
        <v>-1</v>
      </c>
      <c r="G78" s="116">
        <v>5148</v>
      </c>
      <c r="H78" s="117" t="str">
        <f t="shared" si="18"/>
        <v>-</v>
      </c>
      <c r="I78" s="116">
        <v>11823</v>
      </c>
      <c r="J78" s="117">
        <f t="shared" si="21"/>
        <v>1.2966200466200468</v>
      </c>
      <c r="K78" s="116">
        <v>10761</v>
      </c>
      <c r="L78" s="117">
        <f t="shared" si="19"/>
        <v>-8.9824917533620874E-2</v>
      </c>
      <c r="M78" s="117">
        <f t="shared" si="22"/>
        <v>0.25098814229249022</v>
      </c>
    </row>
    <row r="79" spans="1:14" x14ac:dyDescent="0.25">
      <c r="A79" s="1">
        <v>5</v>
      </c>
      <c r="B79" s="115" t="s">
        <v>80</v>
      </c>
      <c r="C79" s="116">
        <v>9243</v>
      </c>
      <c r="D79" s="117">
        <v>-0.21775558564658093</v>
      </c>
      <c r="E79" s="116">
        <v>0</v>
      </c>
      <c r="F79" s="117">
        <f t="shared" si="17"/>
        <v>-1</v>
      </c>
      <c r="G79" s="116">
        <v>7729</v>
      </c>
      <c r="H79" s="117" t="str">
        <f t="shared" si="18"/>
        <v>-</v>
      </c>
      <c r="I79" s="116">
        <v>11828</v>
      </c>
      <c r="J79" s="117">
        <f t="shared" si="21"/>
        <v>0.53034027687928575</v>
      </c>
      <c r="K79" s="116">
        <v>11521</v>
      </c>
      <c r="L79" s="117">
        <f t="shared" si="19"/>
        <v>-2.5955360162326691E-2</v>
      </c>
      <c r="M79" s="117">
        <f t="shared" si="22"/>
        <v>0.24645677810234767</v>
      </c>
    </row>
    <row r="80" spans="1:14" x14ac:dyDescent="0.25">
      <c r="A80" s="1">
        <v>6</v>
      </c>
      <c r="B80" s="115" t="s">
        <v>82</v>
      </c>
      <c r="C80" s="116">
        <v>8730</v>
      </c>
      <c r="D80" s="117">
        <v>-0.31394891944990178</v>
      </c>
      <c r="E80" s="116">
        <v>0</v>
      </c>
      <c r="F80" s="117">
        <f t="shared" si="17"/>
        <v>-1</v>
      </c>
      <c r="G80" s="116">
        <v>9609</v>
      </c>
      <c r="H80" s="117" t="str">
        <f t="shared" si="18"/>
        <v>-</v>
      </c>
      <c r="I80" s="116">
        <v>12260</v>
      </c>
      <c r="J80" s="117">
        <f t="shared" si="21"/>
        <v>0.27588718909355814</v>
      </c>
      <c r="K80" s="116">
        <v>11203</v>
      </c>
      <c r="L80" s="117">
        <f t="shared" si="19"/>
        <v>-8.6215334420880918E-2</v>
      </c>
      <c r="M80" s="117">
        <f t="shared" si="22"/>
        <v>0.28327605956471946</v>
      </c>
    </row>
    <row r="81" spans="1:14" x14ac:dyDescent="0.25">
      <c r="A81" s="1">
        <v>7</v>
      </c>
      <c r="B81" s="115" t="s">
        <v>84</v>
      </c>
      <c r="C81" s="116">
        <v>10648</v>
      </c>
      <c r="D81" s="117">
        <v>-0.20090056285178237</v>
      </c>
      <c r="E81" s="116">
        <v>0</v>
      </c>
      <c r="F81" s="117">
        <f t="shared" si="17"/>
        <v>-1</v>
      </c>
      <c r="G81" s="116">
        <v>8691</v>
      </c>
      <c r="H81" s="117" t="str">
        <f t="shared" si="18"/>
        <v>-</v>
      </c>
      <c r="I81" s="116">
        <v>13253</v>
      </c>
      <c r="J81" s="117">
        <f t="shared" si="21"/>
        <v>0.52491082729260152</v>
      </c>
      <c r="K81" s="116">
        <v>8612</v>
      </c>
      <c r="L81" s="117">
        <f t="shared" si="19"/>
        <v>-0.3501848638044216</v>
      </c>
      <c r="M81" s="117">
        <f t="shared" si="22"/>
        <v>-0.19120961682945159</v>
      </c>
    </row>
    <row r="82" spans="1:14" x14ac:dyDescent="0.25">
      <c r="A82" s="1">
        <v>8</v>
      </c>
      <c r="B82" s="115" t="s">
        <v>86</v>
      </c>
      <c r="C82" s="116">
        <v>11143</v>
      </c>
      <c r="D82" s="117">
        <v>-7.6036484245439517E-2</v>
      </c>
      <c r="E82" s="116">
        <v>1941</v>
      </c>
      <c r="F82" s="117">
        <f t="shared" si="17"/>
        <v>-0.82580992551377541</v>
      </c>
      <c r="G82" s="116">
        <v>9642</v>
      </c>
      <c r="H82" s="117">
        <f t="shared" si="18"/>
        <v>3.9675425038639878</v>
      </c>
      <c r="I82" s="116">
        <v>11778</v>
      </c>
      <c r="J82" s="117">
        <f t="shared" si="21"/>
        <v>0.22153080273802117</v>
      </c>
      <c r="K82" s="116">
        <v>8620</v>
      </c>
      <c r="L82" s="117">
        <f t="shared" si="19"/>
        <v>-0.26812701647138737</v>
      </c>
      <c r="M82" s="117">
        <f t="shared" si="22"/>
        <v>-0.22642017410033199</v>
      </c>
    </row>
    <row r="83" spans="1:14" x14ac:dyDescent="0.25">
      <c r="A83" s="1">
        <v>9</v>
      </c>
      <c r="B83" s="115" t="s">
        <v>88</v>
      </c>
      <c r="C83" s="116">
        <v>8200</v>
      </c>
      <c r="D83" s="117">
        <v>-0.17096350217369327</v>
      </c>
      <c r="E83" s="116">
        <v>2854</v>
      </c>
      <c r="F83" s="117">
        <f t="shared" si="17"/>
        <v>-0.65195121951219515</v>
      </c>
      <c r="G83" s="116">
        <v>9766</v>
      </c>
      <c r="H83" s="117">
        <f t="shared" si="18"/>
        <v>2.4218640504555009</v>
      </c>
      <c r="I83" s="116">
        <v>11498</v>
      </c>
      <c r="J83" s="117">
        <f t="shared" si="21"/>
        <v>0.17734998976039318</v>
      </c>
      <c r="K83" s="116">
        <v>7357</v>
      </c>
      <c r="L83" s="117">
        <f t="shared" si="19"/>
        <v>-0.36014959123325796</v>
      </c>
      <c r="M83" s="117">
        <f t="shared" si="22"/>
        <v>-0.10280487804878047</v>
      </c>
    </row>
    <row r="84" spans="1:14" x14ac:dyDescent="0.25">
      <c r="A84" s="1">
        <v>10</v>
      </c>
      <c r="B84" s="115" t="s">
        <v>90</v>
      </c>
      <c r="C84" s="116">
        <v>9966</v>
      </c>
      <c r="D84" s="117">
        <v>-0.20144230769230764</v>
      </c>
      <c r="E84" s="116">
        <v>4482</v>
      </c>
      <c r="F84" s="117">
        <f t="shared" si="17"/>
        <v>-0.55027092113184828</v>
      </c>
      <c r="G84" s="116">
        <v>11629</v>
      </c>
      <c r="H84" s="117">
        <f t="shared" si="18"/>
        <v>1.5946006247211066</v>
      </c>
      <c r="I84" s="116">
        <v>11877</v>
      </c>
      <c r="J84" s="117">
        <f t="shared" si="21"/>
        <v>2.1325995356436422E-2</v>
      </c>
      <c r="K84" s="116">
        <v>11841</v>
      </c>
      <c r="L84" s="117">
        <f>IFERROR(K84/I84-1,"-")</f>
        <v>-3.0310684516291486E-3</v>
      </c>
      <c r="M84" s="117">
        <f t="shared" si="22"/>
        <v>0.18813967489464178</v>
      </c>
    </row>
    <row r="85" spans="1:14" x14ac:dyDescent="0.25">
      <c r="A85" s="1">
        <v>11</v>
      </c>
      <c r="B85" s="115" t="s">
        <v>92</v>
      </c>
      <c r="C85" s="116">
        <v>9417</v>
      </c>
      <c r="D85" s="117">
        <v>-0.15942158350441848</v>
      </c>
      <c r="E85" s="116">
        <v>3606</v>
      </c>
      <c r="F85" s="117">
        <f t="shared" si="17"/>
        <v>-0.61707550175215031</v>
      </c>
      <c r="G85" s="116">
        <v>10924</v>
      </c>
      <c r="H85" s="117">
        <f t="shared" si="18"/>
        <v>2.0293954520244037</v>
      </c>
      <c r="I85" s="116">
        <v>11650</v>
      </c>
      <c r="J85" s="117">
        <f t="shared" si="21"/>
        <v>6.6459172464298888E-2</v>
      </c>
      <c r="K85" s="116">
        <v>8893</v>
      </c>
      <c r="L85" s="117">
        <f>IFERROR(K85/I85-1,"-")</f>
        <v>-0.23665236051502148</v>
      </c>
      <c r="M85" s="117">
        <f t="shared" si="22"/>
        <v>-5.5644047998300916E-2</v>
      </c>
    </row>
    <row r="86" spans="1:14" x14ac:dyDescent="0.25">
      <c r="A86" s="1">
        <v>12</v>
      </c>
      <c r="B86" s="115" t="s">
        <v>94</v>
      </c>
      <c r="C86" s="116">
        <v>10747</v>
      </c>
      <c r="D86" s="117">
        <v>0.14305466921931509</v>
      </c>
      <c r="E86" s="116">
        <v>3366</v>
      </c>
      <c r="F86" s="117">
        <f t="shared" si="17"/>
        <v>-0.68679631525076767</v>
      </c>
      <c r="G86" s="116">
        <v>10970</v>
      </c>
      <c r="H86" s="117">
        <f t="shared" si="18"/>
        <v>2.2590612002376709</v>
      </c>
      <c r="I86" s="116">
        <v>10227</v>
      </c>
      <c r="J86" s="117">
        <f t="shared" si="21"/>
        <v>-6.7730173199635368E-2</v>
      </c>
      <c r="K86" s="116">
        <v>10477</v>
      </c>
      <c r="L86" s="117">
        <f>IFERROR(K86/I86-1,"-")</f>
        <v>2.4445096313679526E-2</v>
      </c>
      <c r="M86" s="117">
        <f t="shared" si="22"/>
        <v>-2.5123290220526617E-2</v>
      </c>
    </row>
    <row r="87" spans="1:14" ht="15.75" x14ac:dyDescent="0.25">
      <c r="B87" s="118" t="s">
        <v>36</v>
      </c>
      <c r="C87" s="119">
        <v>110711</v>
      </c>
      <c r="D87" s="120">
        <v>-0.18768068090101986</v>
      </c>
      <c r="E87" s="119">
        <v>45374</v>
      </c>
      <c r="F87" s="120">
        <f t="shared" si="17"/>
        <v>-0.59015815953247652</v>
      </c>
      <c r="G87" s="119">
        <v>96469</v>
      </c>
      <c r="H87" s="120">
        <f t="shared" si="18"/>
        <v>1.126085423370212</v>
      </c>
      <c r="I87" s="119">
        <v>128559</v>
      </c>
      <c r="J87" s="120">
        <f t="shared" si="21"/>
        <v>0.33264572038686002</v>
      </c>
      <c r="K87" s="119">
        <v>120954</v>
      </c>
      <c r="L87" s="120">
        <v>-5.9155718386110667E-2</v>
      </c>
      <c r="M87" s="120">
        <v>9.2520165114577502E-2</v>
      </c>
    </row>
    <row r="88" spans="1:14" ht="6" customHeight="1" x14ac:dyDescent="0.25"/>
    <row r="89" spans="1:14" x14ac:dyDescent="0.25">
      <c r="B89" s="106" t="s">
        <v>41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</row>
    <row r="92" spans="1:14" ht="48.75" customHeight="1" thickBot="1" x14ac:dyDescent="0.3">
      <c r="B92" s="265" t="s">
        <v>270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1" t="s">
        <v>105</v>
      </c>
    </row>
    <row r="93" spans="1:14" ht="10.5" customHeight="1" thickBot="1" x14ac:dyDescent="0.3">
      <c r="B93" s="107"/>
      <c r="C93" s="108"/>
      <c r="D93" s="107"/>
      <c r="E93" s="107"/>
      <c r="F93" s="107"/>
      <c r="G93" s="107"/>
      <c r="H93" s="107"/>
      <c r="I93" s="107"/>
      <c r="J93" s="107"/>
      <c r="K93" s="4"/>
      <c r="L93" s="4"/>
      <c r="N93" s="1" t="s">
        <v>106</v>
      </c>
    </row>
    <row r="94" spans="1:14" ht="22.5" thickTop="1" thickBot="1" x14ac:dyDescent="0.3">
      <c r="B94" s="122" t="s">
        <v>107</v>
      </c>
      <c r="C94" s="283" t="s">
        <v>108</v>
      </c>
      <c r="D94" s="284"/>
      <c r="E94" s="284"/>
      <c r="F94" s="284"/>
      <c r="G94" s="284"/>
      <c r="H94" s="284"/>
      <c r="I94" s="284"/>
      <c r="J94" s="284"/>
      <c r="K94" s="284"/>
      <c r="L94" s="284"/>
      <c r="M94" s="285"/>
    </row>
    <row r="95" spans="1:14" ht="22.5" thickTop="1" thickBot="1" x14ac:dyDescent="0.3">
      <c r="B95" s="110"/>
      <c r="C95" s="286">
        <v>2019</v>
      </c>
      <c r="D95" s="287"/>
      <c r="E95" s="288">
        <v>2020</v>
      </c>
      <c r="F95" s="287"/>
      <c r="G95" s="288">
        <v>2021</v>
      </c>
      <c r="H95" s="287"/>
      <c r="I95" s="288">
        <v>2022</v>
      </c>
      <c r="J95" s="287"/>
      <c r="K95" s="288">
        <v>2023</v>
      </c>
      <c r="L95" s="289"/>
      <c r="M95" s="290"/>
    </row>
    <row r="96" spans="1:14" ht="16.5" thickTop="1" thickBot="1" x14ac:dyDescent="0.3">
      <c r="B96" s="86"/>
      <c r="C96" s="112" t="s">
        <v>70</v>
      </c>
      <c r="D96" s="113" t="str">
        <f>CONCATENATE("var. ",RIGHT(C95,2),"/",RIGHT(C95-1,2))</f>
        <v>var. 19/18</v>
      </c>
      <c r="E96" s="114" t="s">
        <v>70</v>
      </c>
      <c r="F96" s="113" t="str">
        <f>CONCATENATE("var. ",RIGHT(E95,2),"/",RIGHT(E95-1,2))</f>
        <v>var. 20/19</v>
      </c>
      <c r="G96" s="114" t="s">
        <v>70</v>
      </c>
      <c r="H96" s="113" t="s">
        <v>244</v>
      </c>
      <c r="I96" s="114" t="s">
        <v>70</v>
      </c>
      <c r="J96" s="113" t="s">
        <v>137</v>
      </c>
      <c r="K96" s="114" t="s">
        <v>70</v>
      </c>
      <c r="L96" s="113" t="s">
        <v>267</v>
      </c>
      <c r="M96" s="113" t="s">
        <v>245</v>
      </c>
    </row>
    <row r="97" spans="2:13" x14ac:dyDescent="0.25">
      <c r="B97" s="115" t="s">
        <v>72</v>
      </c>
      <c r="C97" s="116">
        <v>31462</v>
      </c>
      <c r="D97" s="117">
        <v>-3.4196954813359492E-2</v>
      </c>
      <c r="E97" s="116">
        <v>28069</v>
      </c>
      <c r="F97" s="117">
        <f t="shared" ref="F97:F109" si="23">IFERROR(E97/C97-1,"-")</f>
        <v>-0.1078443837009726</v>
      </c>
      <c r="G97" s="116">
        <v>4441</v>
      </c>
      <c r="H97" s="117">
        <f t="shared" ref="H97:H109" si="24">IFERROR(G97/E97-1,"-")</f>
        <v>-0.84178274965264177</v>
      </c>
      <c r="I97" s="116">
        <v>25050</v>
      </c>
      <c r="J97" s="117">
        <f t="shared" ref="J97:J109" si="25">IFERROR(I97/G97-1,"-")</f>
        <v>4.6406214816482771</v>
      </c>
      <c r="K97" s="116">
        <v>37942</v>
      </c>
      <c r="L97" s="117">
        <f t="shared" ref="L97:L105" si="26">IFERROR(K97/I97-1,"-")</f>
        <v>0.51465069860279433</v>
      </c>
      <c r="M97" s="117">
        <f t="shared" ref="M97" si="27">K97/C97-1</f>
        <v>0.2059627487127329</v>
      </c>
    </row>
    <row r="98" spans="2:13" x14ac:dyDescent="0.25">
      <c r="B98" s="115" t="s">
        <v>74</v>
      </c>
      <c r="C98" s="116">
        <v>28564</v>
      </c>
      <c r="D98" s="117">
        <v>8.0823369153927738E-2</v>
      </c>
      <c r="E98" s="116">
        <v>28475</v>
      </c>
      <c r="F98" s="117">
        <f t="shared" si="23"/>
        <v>-3.1158101106287805E-3</v>
      </c>
      <c r="G98" s="116">
        <v>5762</v>
      </c>
      <c r="H98" s="117">
        <f t="shared" si="24"/>
        <v>-0.79764705882352938</v>
      </c>
      <c r="I98" s="116">
        <v>23883</v>
      </c>
      <c r="J98" s="117">
        <f t="shared" si="25"/>
        <v>3.1449149600833044</v>
      </c>
      <c r="K98" s="116">
        <v>28543</v>
      </c>
      <c r="L98" s="117">
        <f t="shared" si="26"/>
        <v>0.19511786626470706</v>
      </c>
      <c r="M98" s="117">
        <f>IFERROR(K98/C98-1,"-")</f>
        <v>-7.3519114969888832E-4</v>
      </c>
    </row>
    <row r="99" spans="2:13" x14ac:dyDescent="0.25">
      <c r="B99" s="115" t="s">
        <v>76</v>
      </c>
      <c r="C99" s="116">
        <v>29336</v>
      </c>
      <c r="D99" s="117">
        <v>2.4301675977653536E-2</v>
      </c>
      <c r="E99" s="116">
        <v>10752</v>
      </c>
      <c r="F99" s="117">
        <f t="shared" si="23"/>
        <v>-0.6334878647395692</v>
      </c>
      <c r="G99" s="116">
        <v>10040</v>
      </c>
      <c r="H99" s="117">
        <f t="shared" si="24"/>
        <v>-6.6220238095238138E-2</v>
      </c>
      <c r="I99" s="116">
        <v>24877</v>
      </c>
      <c r="J99" s="117">
        <f t="shared" si="25"/>
        <v>1.4777888446215139</v>
      </c>
      <c r="K99" s="116">
        <v>28208</v>
      </c>
      <c r="L99" s="117">
        <f t="shared" si="26"/>
        <v>0.13389878200747685</v>
      </c>
      <c r="M99" s="117">
        <f t="shared" ref="M99:M108" si="28">IFERROR(K99/C99-1,"-")</f>
        <v>-3.8451049904554169E-2</v>
      </c>
    </row>
    <row r="100" spans="2:13" x14ac:dyDescent="0.25">
      <c r="B100" s="115" t="s">
        <v>78</v>
      </c>
      <c r="C100" s="116">
        <v>20071</v>
      </c>
      <c r="D100" s="117">
        <v>4.9958150240636101E-2</v>
      </c>
      <c r="E100" s="116">
        <v>0</v>
      </c>
      <c r="F100" s="117">
        <f t="shared" si="23"/>
        <v>-1</v>
      </c>
      <c r="G100" s="116">
        <v>8007</v>
      </c>
      <c r="H100" s="117" t="str">
        <f t="shared" si="24"/>
        <v>-</v>
      </c>
      <c r="I100" s="116">
        <v>21470</v>
      </c>
      <c r="J100" s="117">
        <f t="shared" si="25"/>
        <v>1.6814037716997627</v>
      </c>
      <c r="K100" s="116">
        <v>17602</v>
      </c>
      <c r="L100" s="117">
        <f t="shared" si="26"/>
        <v>-0.18015836050302747</v>
      </c>
      <c r="M100" s="117">
        <f t="shared" si="28"/>
        <v>-0.12301330277514821</v>
      </c>
    </row>
    <row r="101" spans="2:13" x14ac:dyDescent="0.25">
      <c r="B101" s="115" t="s">
        <v>80</v>
      </c>
      <c r="C101" s="116">
        <v>15706</v>
      </c>
      <c r="D101" s="117">
        <v>4.9585672280139104E-2</v>
      </c>
      <c r="E101" s="116">
        <v>0</v>
      </c>
      <c r="F101" s="117">
        <f t="shared" si="23"/>
        <v>-1</v>
      </c>
      <c r="G101" s="116">
        <v>8679</v>
      </c>
      <c r="H101" s="117" t="str">
        <f t="shared" si="24"/>
        <v>-</v>
      </c>
      <c r="I101" s="116">
        <v>18584</v>
      </c>
      <c r="J101" s="117">
        <f t="shared" si="25"/>
        <v>1.1412605138840881</v>
      </c>
      <c r="K101" s="116">
        <v>14402</v>
      </c>
      <c r="L101" s="117">
        <f t="shared" si="26"/>
        <v>-0.22503228583727941</v>
      </c>
      <c r="M101" s="117">
        <f t="shared" si="28"/>
        <v>-8.3025595313892753E-2</v>
      </c>
    </row>
    <row r="102" spans="2:13" x14ac:dyDescent="0.25">
      <c r="B102" s="115" t="s">
        <v>82</v>
      </c>
      <c r="C102" s="116">
        <v>12913</v>
      </c>
      <c r="D102" s="117">
        <v>-5.7995331193463673E-2</v>
      </c>
      <c r="E102" s="116">
        <v>0</v>
      </c>
      <c r="F102" s="117">
        <f t="shared" si="23"/>
        <v>-1</v>
      </c>
      <c r="G102" s="116">
        <v>8348</v>
      </c>
      <c r="H102" s="117" t="str">
        <f t="shared" si="24"/>
        <v>-</v>
      </c>
      <c r="I102" s="116">
        <v>16166</v>
      </c>
      <c r="J102" s="117">
        <f t="shared" si="25"/>
        <v>0.93651173933876386</v>
      </c>
      <c r="K102" s="116">
        <v>12768</v>
      </c>
      <c r="L102" s="117">
        <f t="shared" si="26"/>
        <v>-0.21019423481380672</v>
      </c>
      <c r="M102" s="117">
        <f t="shared" si="28"/>
        <v>-1.1228994037016937E-2</v>
      </c>
    </row>
    <row r="103" spans="2:13" x14ac:dyDescent="0.25">
      <c r="B103" s="115" t="s">
        <v>84</v>
      </c>
      <c r="C103" s="116">
        <v>18955</v>
      </c>
      <c r="D103" s="117">
        <v>0.19604997476022201</v>
      </c>
      <c r="E103" s="116">
        <v>0</v>
      </c>
      <c r="F103" s="117">
        <f t="shared" si="23"/>
        <v>-1</v>
      </c>
      <c r="G103" s="116">
        <v>10677</v>
      </c>
      <c r="H103" s="117" t="str">
        <f t="shared" si="24"/>
        <v>-</v>
      </c>
      <c r="I103" s="116">
        <v>17702</v>
      </c>
      <c r="J103" s="117">
        <f t="shared" si="25"/>
        <v>0.65795635478130565</v>
      </c>
      <c r="K103" s="116">
        <v>15329</v>
      </c>
      <c r="L103" s="117">
        <f t="shared" si="26"/>
        <v>-0.13405264941814488</v>
      </c>
      <c r="M103" s="117">
        <f t="shared" si="28"/>
        <v>-0.19129517277763119</v>
      </c>
    </row>
    <row r="104" spans="2:13" x14ac:dyDescent="0.25">
      <c r="B104" s="115" t="s">
        <v>86</v>
      </c>
      <c r="C104" s="116">
        <v>18916</v>
      </c>
      <c r="D104" s="117">
        <v>-5.6770395290159925E-3</v>
      </c>
      <c r="E104" s="116">
        <v>5572</v>
      </c>
      <c r="F104" s="117">
        <f t="shared" si="23"/>
        <v>-0.70543455275956868</v>
      </c>
      <c r="G104" s="116">
        <v>14093</v>
      </c>
      <c r="H104" s="117">
        <f t="shared" si="24"/>
        <v>1.5292534099066764</v>
      </c>
      <c r="I104" s="116">
        <v>20739</v>
      </c>
      <c r="J104" s="117">
        <f t="shared" si="25"/>
        <v>0.47158163627332716</v>
      </c>
      <c r="K104" s="116">
        <v>21205</v>
      </c>
      <c r="L104" s="117">
        <f t="shared" si="26"/>
        <v>2.2469742996287234E-2</v>
      </c>
      <c r="M104" s="117">
        <f t="shared" si="28"/>
        <v>0.12100866990907178</v>
      </c>
    </row>
    <row r="105" spans="2:13" x14ac:dyDescent="0.25">
      <c r="B105" s="115" t="s">
        <v>88</v>
      </c>
      <c r="C105" s="116">
        <v>18348</v>
      </c>
      <c r="D105" s="117">
        <v>-8.7799542607139291E-2</v>
      </c>
      <c r="E105" s="116">
        <v>4557</v>
      </c>
      <c r="F105" s="117">
        <f t="shared" si="23"/>
        <v>-0.75163505559189014</v>
      </c>
      <c r="G105" s="116">
        <v>13635</v>
      </c>
      <c r="H105" s="117">
        <f t="shared" si="24"/>
        <v>1.9921000658327848</v>
      </c>
      <c r="I105" s="116">
        <v>17676</v>
      </c>
      <c r="J105" s="117">
        <f t="shared" si="25"/>
        <v>0.29636963696369634</v>
      </c>
      <c r="K105" s="116">
        <v>17064</v>
      </c>
      <c r="L105" s="117">
        <f t="shared" si="26"/>
        <v>-3.4623217922606919E-2</v>
      </c>
      <c r="M105" s="117">
        <f t="shared" si="28"/>
        <v>-6.9980379332897358E-2</v>
      </c>
    </row>
    <row r="106" spans="2:13" x14ac:dyDescent="0.25">
      <c r="B106" s="115" t="s">
        <v>90</v>
      </c>
      <c r="C106" s="116">
        <v>19796</v>
      </c>
      <c r="D106" s="117">
        <v>-4.7765645293183945E-2</v>
      </c>
      <c r="E106" s="116">
        <v>5146</v>
      </c>
      <c r="F106" s="117">
        <f t="shared" si="23"/>
        <v>-0.74004849464538291</v>
      </c>
      <c r="G106" s="116">
        <v>18771</v>
      </c>
      <c r="H106" s="117">
        <f t="shared" si="24"/>
        <v>2.6476875242907112</v>
      </c>
      <c r="I106" s="116">
        <v>22032</v>
      </c>
      <c r="J106" s="117">
        <f t="shared" si="25"/>
        <v>0.17372542752117637</v>
      </c>
      <c r="K106" s="116">
        <v>20857</v>
      </c>
      <c r="L106" s="117">
        <f>IFERROR(K106/I106-1,"-")</f>
        <v>-5.3331517792302052E-2</v>
      </c>
      <c r="M106" s="117">
        <f t="shared" si="28"/>
        <v>5.359668619923208E-2</v>
      </c>
    </row>
    <row r="107" spans="2:13" x14ac:dyDescent="0.25">
      <c r="B107" s="115" t="s">
        <v>92</v>
      </c>
      <c r="C107" s="116">
        <v>25550</v>
      </c>
      <c r="D107" s="117">
        <v>-7.7650626331179362E-2</v>
      </c>
      <c r="E107" s="116">
        <v>5365</v>
      </c>
      <c r="F107" s="117">
        <f t="shared" si="23"/>
        <v>-0.79001956947162433</v>
      </c>
      <c r="G107" s="116">
        <v>24682</v>
      </c>
      <c r="H107" s="117">
        <f t="shared" si="24"/>
        <v>3.6005591798695251</v>
      </c>
      <c r="I107" s="116">
        <v>30180</v>
      </c>
      <c r="J107" s="117">
        <f t="shared" si="25"/>
        <v>0.22275342354752459</v>
      </c>
      <c r="K107" s="116">
        <v>29246</v>
      </c>
      <c r="L107" s="117">
        <f>IFERROR(K107/I107-1,"-")</f>
        <v>-3.0947647448641535E-2</v>
      </c>
      <c r="M107" s="117">
        <f t="shared" si="28"/>
        <v>0.14465753424657524</v>
      </c>
    </row>
    <row r="108" spans="2:13" x14ac:dyDescent="0.25">
      <c r="B108" s="115" t="s">
        <v>94</v>
      </c>
      <c r="C108" s="116">
        <v>28412</v>
      </c>
      <c r="D108" s="117">
        <v>-4.4042932606574436E-2</v>
      </c>
      <c r="E108" s="116">
        <v>5717</v>
      </c>
      <c r="F108" s="117">
        <f t="shared" si="23"/>
        <v>-0.79878220470223849</v>
      </c>
      <c r="G108" s="116">
        <v>25403</v>
      </c>
      <c r="H108" s="117">
        <f t="shared" si="24"/>
        <v>3.4434143781703694</v>
      </c>
      <c r="I108" s="116">
        <v>33196</v>
      </c>
      <c r="J108" s="117">
        <f t="shared" si="25"/>
        <v>0.30677479037908917</v>
      </c>
      <c r="K108" s="116">
        <v>30946</v>
      </c>
      <c r="L108" s="117">
        <f>IFERROR(K108/I108-1,"-")</f>
        <v>-6.7779250512109868E-2</v>
      </c>
      <c r="M108" s="117">
        <f t="shared" si="28"/>
        <v>8.9187667182880404E-2</v>
      </c>
    </row>
    <row r="109" spans="2:13" ht="15.75" x14ac:dyDescent="0.25">
      <c r="B109" s="118" t="s">
        <v>36</v>
      </c>
      <c r="C109" s="119">
        <v>268029</v>
      </c>
      <c r="D109" s="120">
        <v>-2.2335637626614835E-3</v>
      </c>
      <c r="E109" s="119">
        <v>100111</v>
      </c>
      <c r="F109" s="120">
        <f t="shared" si="23"/>
        <v>-0.62649190945755873</v>
      </c>
      <c r="G109" s="119">
        <v>152538</v>
      </c>
      <c r="H109" s="120">
        <f t="shared" si="24"/>
        <v>0.52368870553685398</v>
      </c>
      <c r="I109" s="119">
        <v>271555</v>
      </c>
      <c r="J109" s="120">
        <f t="shared" si="25"/>
        <v>0.78024492257666944</v>
      </c>
      <c r="K109" s="119">
        <v>274112</v>
      </c>
      <c r="L109" s="120">
        <v>9.4161403767192287E-3</v>
      </c>
      <c r="M109" s="120">
        <v>2.2695305358748419E-2</v>
      </c>
    </row>
    <row r="110" spans="2:13" ht="6" customHeight="1" x14ac:dyDescent="0.25"/>
    <row r="111" spans="2:13" x14ac:dyDescent="0.25">
      <c r="B111" s="106" t="s">
        <v>41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</row>
    <row r="114" spans="1:14" ht="48.75" customHeight="1" thickBot="1" x14ac:dyDescent="0.3">
      <c r="B114" s="265" t="s">
        <v>271</v>
      </c>
      <c r="C114" s="265"/>
      <c r="D114" s="265"/>
      <c r="E114" s="265"/>
      <c r="F114" s="265"/>
      <c r="G114" s="265"/>
      <c r="H114" s="265"/>
      <c r="I114" s="265"/>
      <c r="J114" s="265"/>
      <c r="K114" s="265"/>
      <c r="L114" s="265"/>
      <c r="M114" s="265"/>
      <c r="N114" s="1" t="s">
        <v>109</v>
      </c>
    </row>
    <row r="115" spans="1:14" ht="10.5" customHeight="1" thickBot="1" x14ac:dyDescent="0.3">
      <c r="B115" s="107"/>
      <c r="C115" s="108"/>
      <c r="D115" s="107"/>
      <c r="E115" s="107"/>
      <c r="F115" s="107"/>
      <c r="G115" s="107"/>
      <c r="H115" s="107"/>
      <c r="I115" s="107"/>
      <c r="J115" s="107"/>
      <c r="K115" s="4"/>
      <c r="L115" s="4"/>
      <c r="N115" s="1" t="s">
        <v>110</v>
      </c>
    </row>
    <row r="116" spans="1:14" ht="22.5" thickTop="1" thickBot="1" x14ac:dyDescent="0.3">
      <c r="B116" s="122" t="str">
        <f>C116</f>
        <v>Reino Unido</v>
      </c>
      <c r="C116" s="283" t="s">
        <v>111</v>
      </c>
      <c r="D116" s="284"/>
      <c r="E116" s="284"/>
      <c r="F116" s="284"/>
      <c r="G116" s="284"/>
      <c r="H116" s="284"/>
      <c r="I116" s="284"/>
      <c r="J116" s="284"/>
      <c r="K116" s="284"/>
      <c r="L116" s="284"/>
      <c r="M116" s="285"/>
    </row>
    <row r="117" spans="1:14" ht="22.5" thickTop="1" thickBot="1" x14ac:dyDescent="0.3">
      <c r="B117" s="110"/>
      <c r="C117" s="286">
        <v>2019</v>
      </c>
      <c r="D117" s="287"/>
      <c r="E117" s="288">
        <v>2020</v>
      </c>
      <c r="F117" s="287"/>
      <c r="G117" s="288">
        <v>2021</v>
      </c>
      <c r="H117" s="287"/>
      <c r="I117" s="288">
        <v>2022</v>
      </c>
      <c r="J117" s="287"/>
      <c r="K117" s="288">
        <v>2023</v>
      </c>
      <c r="L117" s="289"/>
      <c r="M117" s="290"/>
    </row>
    <row r="118" spans="1:14" ht="16.5" thickTop="1" thickBot="1" x14ac:dyDescent="0.3">
      <c r="B118" s="86"/>
      <c r="C118" s="112" t="s">
        <v>70</v>
      </c>
      <c r="D118" s="113" t="str">
        <f>CONCATENATE("var. ",RIGHT(C117,2),"/",RIGHT(C117-1,2))</f>
        <v>var. 19/18</v>
      </c>
      <c r="E118" s="114" t="s">
        <v>70</v>
      </c>
      <c r="F118" s="113" t="str">
        <f>CONCATENATE("var. ",RIGHT(E117,2),"/",RIGHT(E117-1,2))</f>
        <v>var. 20/19</v>
      </c>
      <c r="G118" s="114" t="s">
        <v>70</v>
      </c>
      <c r="H118" s="113" t="s">
        <v>244</v>
      </c>
      <c r="I118" s="114" t="s">
        <v>70</v>
      </c>
      <c r="J118" s="113" t="s">
        <v>137</v>
      </c>
      <c r="K118" s="114" t="s">
        <v>70</v>
      </c>
      <c r="L118" s="113" t="s">
        <v>267</v>
      </c>
      <c r="M118" s="113" t="s">
        <v>245</v>
      </c>
    </row>
    <row r="119" spans="1:14" x14ac:dyDescent="0.25">
      <c r="B119" s="115" t="s">
        <v>72</v>
      </c>
      <c r="C119" s="116">
        <v>4130</v>
      </c>
      <c r="D119" s="117">
        <v>-0.27314325941569872</v>
      </c>
      <c r="E119" s="116">
        <v>4037</v>
      </c>
      <c r="F119" s="117">
        <f t="shared" ref="F119:F131" si="29">IFERROR(E119/C119-1,"-")</f>
        <v>-2.2518159806295346E-2</v>
      </c>
      <c r="G119" s="116">
        <v>105</v>
      </c>
      <c r="H119" s="117">
        <f t="shared" ref="H119:H131" si="30">IFERROR(G119/E119-1,"-")</f>
        <v>-0.97399058706960617</v>
      </c>
      <c r="I119" s="116">
        <v>3433</v>
      </c>
      <c r="J119" s="117">
        <f t="shared" ref="J119:J131" si="31">IFERROR(I119/G119-1,"-")</f>
        <v>31.695238095238096</v>
      </c>
      <c r="K119" s="116">
        <v>5079</v>
      </c>
      <c r="L119" s="117">
        <f t="shared" ref="L119:L127" si="32">IFERROR(K119/I119-1,"-")</f>
        <v>0.47946402563355672</v>
      </c>
      <c r="M119" s="117">
        <f t="shared" ref="M119" si="33">K119/C119-1</f>
        <v>0.22978208232445518</v>
      </c>
    </row>
    <row r="120" spans="1:14" x14ac:dyDescent="0.25">
      <c r="B120" s="115" t="s">
        <v>74</v>
      </c>
      <c r="C120" s="116">
        <v>4194</v>
      </c>
      <c r="D120" s="117">
        <v>-0.10556621880998085</v>
      </c>
      <c r="E120" s="116">
        <v>3425</v>
      </c>
      <c r="F120" s="117">
        <f t="shared" si="29"/>
        <v>-0.18335717691940867</v>
      </c>
      <c r="G120" s="116">
        <v>159</v>
      </c>
      <c r="H120" s="117">
        <f t="shared" si="30"/>
        <v>-0.95357664233576644</v>
      </c>
      <c r="I120" s="116">
        <v>3574</v>
      </c>
      <c r="J120" s="117">
        <f t="shared" si="31"/>
        <v>21.477987421383649</v>
      </c>
      <c r="K120" s="116">
        <v>3403</v>
      </c>
      <c r="L120" s="117">
        <f t="shared" si="32"/>
        <v>-4.7845551203133718E-2</v>
      </c>
      <c r="M120" s="117">
        <f>IFERROR(K120/C120-1,"-")</f>
        <v>-0.18860276585598479</v>
      </c>
    </row>
    <row r="121" spans="1:14" x14ac:dyDescent="0.25">
      <c r="B121" s="115" t="s">
        <v>76</v>
      </c>
      <c r="C121" s="116">
        <v>3947</v>
      </c>
      <c r="D121" s="117">
        <v>-5.9117997616209728E-2</v>
      </c>
      <c r="E121" s="116">
        <v>1454</v>
      </c>
      <c r="F121" s="117">
        <f t="shared" si="29"/>
        <v>-0.63161895110210287</v>
      </c>
      <c r="G121" s="116">
        <v>623</v>
      </c>
      <c r="H121" s="117">
        <f t="shared" si="30"/>
        <v>-0.57152682255845944</v>
      </c>
      <c r="I121" s="116">
        <v>3753</v>
      </c>
      <c r="J121" s="117">
        <f t="shared" si="31"/>
        <v>5.0240770465489568</v>
      </c>
      <c r="K121" s="116">
        <v>3286</v>
      </c>
      <c r="L121" s="117">
        <f t="shared" si="32"/>
        <v>-0.12443378630428992</v>
      </c>
      <c r="M121" s="117">
        <f t="shared" ref="M121:M130" si="34">IFERROR(K121/C121-1,"-")</f>
        <v>-0.16746896376995191</v>
      </c>
    </row>
    <row r="122" spans="1:14" x14ac:dyDescent="0.25">
      <c r="B122" s="115" t="s">
        <v>78</v>
      </c>
      <c r="C122" s="116">
        <v>2305</v>
      </c>
      <c r="D122" s="117">
        <v>0.23262032085561501</v>
      </c>
      <c r="E122" s="116">
        <v>0</v>
      </c>
      <c r="F122" s="117">
        <f t="shared" si="29"/>
        <v>-1</v>
      </c>
      <c r="G122" s="116">
        <v>255</v>
      </c>
      <c r="H122" s="117" t="str">
        <f t="shared" si="30"/>
        <v>-</v>
      </c>
      <c r="I122" s="116">
        <v>2500</v>
      </c>
      <c r="J122" s="117">
        <f t="shared" si="31"/>
        <v>8.8039215686274517</v>
      </c>
      <c r="K122" s="116">
        <v>2023</v>
      </c>
      <c r="L122" s="117">
        <f t="shared" si="32"/>
        <v>-0.19079999999999997</v>
      </c>
      <c r="M122" s="117">
        <f t="shared" si="34"/>
        <v>-0.12234273318872013</v>
      </c>
    </row>
    <row r="123" spans="1:14" x14ac:dyDescent="0.25">
      <c r="B123" s="115" t="s">
        <v>80</v>
      </c>
      <c r="C123" s="116">
        <v>1499</v>
      </c>
      <c r="D123" s="117">
        <v>-0.15070821529745038</v>
      </c>
      <c r="E123" s="116">
        <v>0</v>
      </c>
      <c r="F123" s="117">
        <f t="shared" si="29"/>
        <v>-1</v>
      </c>
      <c r="G123" s="116">
        <v>352</v>
      </c>
      <c r="H123" s="117" t="str">
        <f t="shared" si="30"/>
        <v>-</v>
      </c>
      <c r="I123" s="116">
        <v>1644</v>
      </c>
      <c r="J123" s="117">
        <f t="shared" si="31"/>
        <v>3.6704545454545459</v>
      </c>
      <c r="K123" s="116">
        <v>1553</v>
      </c>
      <c r="L123" s="117">
        <f t="shared" si="32"/>
        <v>-5.5352798053527996E-2</v>
      </c>
      <c r="M123" s="117">
        <f t="shared" si="34"/>
        <v>3.6024016010673732E-2</v>
      </c>
    </row>
    <row r="124" spans="1:14" x14ac:dyDescent="0.25">
      <c r="B124" s="115" t="s">
        <v>82</v>
      </c>
      <c r="C124" s="116">
        <v>1360</v>
      </c>
      <c r="D124" s="117">
        <v>-0.31208902377339398</v>
      </c>
      <c r="E124" s="116">
        <v>0</v>
      </c>
      <c r="F124" s="117">
        <f t="shared" si="29"/>
        <v>-1</v>
      </c>
      <c r="G124" s="116">
        <v>363</v>
      </c>
      <c r="H124" s="117" t="str">
        <f t="shared" si="30"/>
        <v>-</v>
      </c>
      <c r="I124" s="116">
        <v>2004</v>
      </c>
      <c r="J124" s="117">
        <f t="shared" si="31"/>
        <v>4.5206611570247937</v>
      </c>
      <c r="K124" s="116">
        <v>1777</v>
      </c>
      <c r="L124" s="117">
        <f t="shared" si="32"/>
        <v>-0.11327345309381243</v>
      </c>
      <c r="M124" s="117">
        <f t="shared" si="34"/>
        <v>0.30661764705882355</v>
      </c>
    </row>
    <row r="125" spans="1:14" x14ac:dyDescent="0.25">
      <c r="B125" s="115" t="s">
        <v>84</v>
      </c>
      <c r="C125" s="116">
        <v>2375</v>
      </c>
      <c r="D125" s="117">
        <v>6.2639821029082832E-2</v>
      </c>
      <c r="E125" s="116">
        <v>0</v>
      </c>
      <c r="F125" s="117">
        <f t="shared" si="29"/>
        <v>-1</v>
      </c>
      <c r="G125" s="116">
        <v>433</v>
      </c>
      <c r="H125" s="117" t="str">
        <f t="shared" si="30"/>
        <v>-</v>
      </c>
      <c r="I125" s="116">
        <v>2896</v>
      </c>
      <c r="J125" s="117">
        <f t="shared" si="31"/>
        <v>5.6882217090069283</v>
      </c>
      <c r="K125" s="116">
        <v>1965</v>
      </c>
      <c r="L125" s="117">
        <f t="shared" si="32"/>
        <v>-0.32147790055248615</v>
      </c>
      <c r="M125" s="117">
        <f t="shared" si="34"/>
        <v>-0.17263157894736847</v>
      </c>
    </row>
    <row r="126" spans="1:14" x14ac:dyDescent="0.25">
      <c r="B126" s="115" t="s">
        <v>86</v>
      </c>
      <c r="C126" s="116">
        <v>2246</v>
      </c>
      <c r="D126" s="117">
        <v>0.16312791299844642</v>
      </c>
      <c r="E126" s="116">
        <v>231</v>
      </c>
      <c r="F126" s="117">
        <f t="shared" si="29"/>
        <v>-0.89715048975957257</v>
      </c>
      <c r="G126" s="116">
        <v>874</v>
      </c>
      <c r="H126" s="117">
        <f t="shared" si="30"/>
        <v>2.7835497835497836</v>
      </c>
      <c r="I126" s="116">
        <v>2814</v>
      </c>
      <c r="J126" s="117">
        <f t="shared" si="31"/>
        <v>2.2196796338672771</v>
      </c>
      <c r="K126" s="116">
        <v>4366</v>
      </c>
      <c r="L126" s="117">
        <f t="shared" si="32"/>
        <v>0.55152807391613368</v>
      </c>
      <c r="M126" s="117">
        <f t="shared" si="34"/>
        <v>0.94390026714158504</v>
      </c>
    </row>
    <row r="127" spans="1:14" x14ac:dyDescent="0.25">
      <c r="B127" s="115" t="s">
        <v>88</v>
      </c>
      <c r="C127" s="116">
        <v>2147</v>
      </c>
      <c r="D127" s="117">
        <v>0.1649484536082475</v>
      </c>
      <c r="E127" s="116">
        <v>271</v>
      </c>
      <c r="F127" s="117">
        <f t="shared" si="29"/>
        <v>-0.87377736376339077</v>
      </c>
      <c r="G127" s="116">
        <v>1015</v>
      </c>
      <c r="H127" s="117">
        <f t="shared" si="30"/>
        <v>2.7453874538745389</v>
      </c>
      <c r="I127" s="116">
        <v>2245</v>
      </c>
      <c r="J127" s="117">
        <f t="shared" si="31"/>
        <v>1.2118226600985222</v>
      </c>
      <c r="K127" s="116">
        <v>4909</v>
      </c>
      <c r="L127" s="117">
        <f t="shared" si="32"/>
        <v>1.1866369710467706</v>
      </c>
      <c r="M127" s="117">
        <f t="shared" si="34"/>
        <v>1.2864462040055891</v>
      </c>
    </row>
    <row r="128" spans="1:14" x14ac:dyDescent="0.25">
      <c r="A128" s="121"/>
      <c r="B128" s="115" t="s">
        <v>90</v>
      </c>
      <c r="C128" s="116">
        <v>2070</v>
      </c>
      <c r="D128" s="117">
        <v>-0.32286555446516196</v>
      </c>
      <c r="E128" s="116">
        <v>273</v>
      </c>
      <c r="F128" s="117">
        <f t="shared" si="29"/>
        <v>-0.86811594202898545</v>
      </c>
      <c r="G128" s="116">
        <v>2145</v>
      </c>
      <c r="H128" s="117">
        <f t="shared" si="30"/>
        <v>6.8571428571428568</v>
      </c>
      <c r="I128" s="116">
        <v>2166</v>
      </c>
      <c r="J128" s="117">
        <f t="shared" si="31"/>
        <v>9.7902097902098362E-3</v>
      </c>
      <c r="K128" s="116">
        <v>4936</v>
      </c>
      <c r="L128" s="117">
        <f>IFERROR(K128/I128-1,"-")</f>
        <v>1.2788550323176362</v>
      </c>
      <c r="M128" s="117">
        <f t="shared" si="34"/>
        <v>1.3845410628019326</v>
      </c>
    </row>
    <row r="129" spans="2:14" x14ac:dyDescent="0.25">
      <c r="B129" s="115" t="s">
        <v>92</v>
      </c>
      <c r="C129" s="116">
        <v>3126</v>
      </c>
      <c r="D129" s="117">
        <v>-5.61594202898551E-2</v>
      </c>
      <c r="E129" s="116">
        <v>586</v>
      </c>
      <c r="F129" s="117">
        <f t="shared" si="29"/>
        <v>-0.8125399872040947</v>
      </c>
      <c r="G129" s="116">
        <v>2512</v>
      </c>
      <c r="H129" s="117">
        <f t="shared" si="30"/>
        <v>3.2866894197952217</v>
      </c>
      <c r="I129" s="116">
        <v>2705</v>
      </c>
      <c r="J129" s="117">
        <f t="shared" si="31"/>
        <v>7.6831210191082855E-2</v>
      </c>
      <c r="K129" s="116">
        <v>3283</v>
      </c>
      <c r="L129" s="117">
        <f>IFERROR(K129/I129-1,"-")</f>
        <v>0.21367837338262485</v>
      </c>
      <c r="M129" s="117">
        <f t="shared" si="34"/>
        <v>5.0223928342930213E-2</v>
      </c>
    </row>
    <row r="130" spans="2:14" x14ac:dyDescent="0.25">
      <c r="B130" s="115" t="s">
        <v>94</v>
      </c>
      <c r="C130" s="116">
        <v>3601</v>
      </c>
      <c r="D130" s="117">
        <v>-9.080902586681372E-3</v>
      </c>
      <c r="E130" s="116">
        <v>669</v>
      </c>
      <c r="F130" s="117">
        <f t="shared" si="29"/>
        <v>-0.81421827270202718</v>
      </c>
      <c r="G130" s="116">
        <v>2281</v>
      </c>
      <c r="H130" s="117">
        <f t="shared" si="30"/>
        <v>2.4095665171898357</v>
      </c>
      <c r="I130" s="116">
        <v>3617</v>
      </c>
      <c r="J130" s="117">
        <f t="shared" si="31"/>
        <v>0.58570802279701883</v>
      </c>
      <c r="K130" s="116">
        <v>3687</v>
      </c>
      <c r="L130" s="117">
        <f>IFERROR(K130/I130-1,"-")</f>
        <v>1.9353055017970799E-2</v>
      </c>
      <c r="M130" s="117">
        <f t="shared" si="34"/>
        <v>2.3882254929186386E-2</v>
      </c>
    </row>
    <row r="131" spans="2:14" ht="15.75" x14ac:dyDescent="0.25">
      <c r="B131" s="118" t="s">
        <v>36</v>
      </c>
      <c r="C131" s="119">
        <v>33000</v>
      </c>
      <c r="D131" s="120">
        <v>-8.8145896656534939E-2</v>
      </c>
      <c r="E131" s="119">
        <v>11431</v>
      </c>
      <c r="F131" s="120">
        <f t="shared" si="29"/>
        <v>-0.65360606060606052</v>
      </c>
      <c r="G131" s="119">
        <v>11117</v>
      </c>
      <c r="H131" s="120">
        <f t="shared" si="30"/>
        <v>-2.7469162802904346E-2</v>
      </c>
      <c r="I131" s="119">
        <v>33351</v>
      </c>
      <c r="J131" s="120">
        <f t="shared" si="31"/>
        <v>2</v>
      </c>
      <c r="K131" s="119">
        <v>40267</v>
      </c>
      <c r="L131" s="120">
        <v>0.2073700938502594</v>
      </c>
      <c r="M131" s="120">
        <v>0.2202121212121213</v>
      </c>
    </row>
    <row r="132" spans="2:14" ht="6" customHeight="1" x14ac:dyDescent="0.25"/>
    <row r="133" spans="2:14" x14ac:dyDescent="0.25">
      <c r="B133" s="106" t="s">
        <v>41</v>
      </c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</row>
    <row r="134" spans="2:14" x14ac:dyDescent="0.25">
      <c r="H134" s="121"/>
      <c r="I134" s="121"/>
      <c r="K134" s="121"/>
      <c r="L134" s="123"/>
    </row>
    <row r="136" spans="2:14" ht="48.75" customHeight="1" thickBot="1" x14ac:dyDescent="0.3">
      <c r="B136" s="265" t="s">
        <v>272</v>
      </c>
      <c r="C136" s="265"/>
      <c r="D136" s="265"/>
      <c r="E136" s="265"/>
      <c r="F136" s="265"/>
      <c r="G136" s="265"/>
      <c r="H136" s="265"/>
      <c r="I136" s="265"/>
      <c r="J136" s="265"/>
      <c r="K136" s="265"/>
      <c r="L136" s="265"/>
      <c r="M136" s="265"/>
      <c r="N136" s="1" t="s">
        <v>112</v>
      </c>
    </row>
    <row r="137" spans="2:14" ht="10.5" customHeight="1" thickBot="1" x14ac:dyDescent="0.3">
      <c r="B137" s="107"/>
      <c r="C137" s="108"/>
      <c r="D137" s="107"/>
      <c r="E137" s="107"/>
      <c r="F137" s="107"/>
      <c r="G137" s="107"/>
      <c r="H137" s="107"/>
      <c r="I137" s="107"/>
      <c r="J137" s="107"/>
      <c r="K137" s="4"/>
      <c r="L137" s="4"/>
      <c r="N137" s="1" t="s">
        <v>113</v>
      </c>
    </row>
    <row r="138" spans="2:14" ht="22.5" thickTop="1" thickBot="1" x14ac:dyDescent="0.3">
      <c r="B138" s="122" t="str">
        <f>C138</f>
        <v>Alemania</v>
      </c>
      <c r="C138" s="283" t="s">
        <v>114</v>
      </c>
      <c r="D138" s="284"/>
      <c r="E138" s="284"/>
      <c r="F138" s="284"/>
      <c r="G138" s="284"/>
      <c r="H138" s="284"/>
      <c r="I138" s="284"/>
      <c r="J138" s="284"/>
      <c r="K138" s="284"/>
      <c r="L138" s="284"/>
      <c r="M138" s="285"/>
    </row>
    <row r="139" spans="2:14" ht="22.5" thickTop="1" thickBot="1" x14ac:dyDescent="0.3">
      <c r="B139" s="110"/>
      <c r="C139" s="286">
        <v>2019</v>
      </c>
      <c r="D139" s="287"/>
      <c r="E139" s="288">
        <v>2020</v>
      </c>
      <c r="F139" s="287"/>
      <c r="G139" s="288">
        <v>2021</v>
      </c>
      <c r="H139" s="287"/>
      <c r="I139" s="288">
        <v>2022</v>
      </c>
      <c r="J139" s="287"/>
      <c r="K139" s="288">
        <v>2023</v>
      </c>
      <c r="L139" s="289"/>
      <c r="M139" s="290"/>
    </row>
    <row r="140" spans="2:14" ht="16.5" thickTop="1" thickBot="1" x14ac:dyDescent="0.3">
      <c r="B140" s="86"/>
      <c r="C140" s="112" t="s">
        <v>70</v>
      </c>
      <c r="D140" s="113" t="str">
        <f>CONCATENATE("var. ",RIGHT(C139,2),"/",RIGHT(C139-1,2))</f>
        <v>var. 19/18</v>
      </c>
      <c r="E140" s="114" t="s">
        <v>70</v>
      </c>
      <c r="F140" s="113" t="str">
        <f>CONCATENATE("var. ",RIGHT(E139,2),"/",RIGHT(E139-1,2))</f>
        <v>var. 20/19</v>
      </c>
      <c r="G140" s="114" t="s">
        <v>70</v>
      </c>
      <c r="H140" s="113" t="s">
        <v>244</v>
      </c>
      <c r="I140" s="114" t="s">
        <v>70</v>
      </c>
      <c r="J140" s="113" t="s">
        <v>137</v>
      </c>
      <c r="K140" s="114" t="s">
        <v>70</v>
      </c>
      <c r="L140" s="113" t="s">
        <v>267</v>
      </c>
      <c r="M140" s="113" t="s">
        <v>245</v>
      </c>
    </row>
    <row r="141" spans="2:14" x14ac:dyDescent="0.25">
      <c r="B141" s="115" t="s">
        <v>72</v>
      </c>
      <c r="C141" s="116">
        <v>4801</v>
      </c>
      <c r="D141" s="117">
        <v>-3.1146179401992935E-3</v>
      </c>
      <c r="E141" s="116">
        <v>4131</v>
      </c>
      <c r="F141" s="117">
        <f t="shared" ref="F141:F153" si="35">IFERROR(E141/C141-1,"-")</f>
        <v>-0.1395542595292647</v>
      </c>
      <c r="G141" s="116">
        <v>492</v>
      </c>
      <c r="H141" s="117">
        <f t="shared" ref="H141:H153" si="36">IFERROR(G141/E141-1,"-")</f>
        <v>-0.8809005083514887</v>
      </c>
      <c r="I141" s="116">
        <v>3311</v>
      </c>
      <c r="J141" s="117">
        <f t="shared" ref="J141:J153" si="37">IFERROR(I141/G141-1,"-")</f>
        <v>5.7296747967479673</v>
      </c>
      <c r="K141" s="116">
        <v>6542</v>
      </c>
      <c r="L141" s="117">
        <f t="shared" ref="L141:L149" si="38">IFERROR(K141/I141-1,"-")</f>
        <v>0.97583811537299914</v>
      </c>
      <c r="M141" s="117">
        <f t="shared" ref="M141" si="39">K141/C141-1</f>
        <v>0.36263278483649231</v>
      </c>
    </row>
    <row r="142" spans="2:14" x14ac:dyDescent="0.25">
      <c r="B142" s="115" t="s">
        <v>74</v>
      </c>
      <c r="C142" s="116">
        <v>3264</v>
      </c>
      <c r="D142" s="117">
        <v>-3.0878859857482177E-2</v>
      </c>
      <c r="E142" s="116">
        <v>3220</v>
      </c>
      <c r="F142" s="117">
        <f t="shared" si="35"/>
        <v>-1.3480392156862697E-2</v>
      </c>
      <c r="G142" s="116">
        <v>621</v>
      </c>
      <c r="H142" s="117">
        <f t="shared" si="36"/>
        <v>-0.80714285714285716</v>
      </c>
      <c r="I142" s="116">
        <v>2826</v>
      </c>
      <c r="J142" s="117">
        <f t="shared" si="37"/>
        <v>3.5507246376811592</v>
      </c>
      <c r="K142" s="116">
        <v>4664</v>
      </c>
      <c r="L142" s="117">
        <f t="shared" si="38"/>
        <v>0.65038924274593057</v>
      </c>
      <c r="M142" s="117">
        <f>IFERROR(K142/C142-1,"-")</f>
        <v>0.42892156862745101</v>
      </c>
    </row>
    <row r="143" spans="2:14" x14ac:dyDescent="0.25">
      <c r="B143" s="115" t="s">
        <v>76</v>
      </c>
      <c r="C143" s="116">
        <v>3606</v>
      </c>
      <c r="D143" s="117">
        <v>-0.30693830482413997</v>
      </c>
      <c r="E143" s="116">
        <v>1575</v>
      </c>
      <c r="F143" s="117">
        <f t="shared" si="35"/>
        <v>-0.56322795341098164</v>
      </c>
      <c r="G143" s="116">
        <v>979</v>
      </c>
      <c r="H143" s="117">
        <f t="shared" si="36"/>
        <v>-0.37841269841269842</v>
      </c>
      <c r="I143" s="116">
        <v>3699</v>
      </c>
      <c r="J143" s="117">
        <f t="shared" si="37"/>
        <v>2.7783452502553625</v>
      </c>
      <c r="K143" s="116">
        <v>5403</v>
      </c>
      <c r="L143" s="117">
        <f t="shared" si="38"/>
        <v>0.46066504460665048</v>
      </c>
      <c r="M143" s="117">
        <f t="shared" ref="M143:M152" si="40">IFERROR(K143/C143-1,"-")</f>
        <v>0.49833610648918469</v>
      </c>
    </row>
    <row r="144" spans="2:14" x14ac:dyDescent="0.25">
      <c r="B144" s="115" t="s">
        <v>78</v>
      </c>
      <c r="C144" s="116">
        <v>2384</v>
      </c>
      <c r="D144" s="117">
        <v>-2.6143790849673221E-2</v>
      </c>
      <c r="E144" s="116">
        <v>0</v>
      </c>
      <c r="F144" s="117">
        <f t="shared" si="35"/>
        <v>-1</v>
      </c>
      <c r="G144" s="116">
        <v>1047</v>
      </c>
      <c r="H144" s="117" t="str">
        <f t="shared" si="36"/>
        <v>-</v>
      </c>
      <c r="I144" s="116">
        <v>3126</v>
      </c>
      <c r="J144" s="117">
        <f t="shared" si="37"/>
        <v>1.9856733524355299</v>
      </c>
      <c r="K144" s="116">
        <v>3248</v>
      </c>
      <c r="L144" s="117">
        <f t="shared" si="38"/>
        <v>3.902751119641712E-2</v>
      </c>
      <c r="M144" s="117">
        <f t="shared" si="40"/>
        <v>0.36241610738255026</v>
      </c>
    </row>
    <row r="145" spans="1:14" x14ac:dyDescent="0.25">
      <c r="B145" s="115" t="s">
        <v>80</v>
      </c>
      <c r="C145" s="116">
        <v>1291</v>
      </c>
      <c r="D145" s="117">
        <v>-0.14276228419654713</v>
      </c>
      <c r="E145" s="116">
        <v>0</v>
      </c>
      <c r="F145" s="117">
        <f t="shared" si="35"/>
        <v>-1</v>
      </c>
      <c r="G145" s="116">
        <v>704</v>
      </c>
      <c r="H145" s="117" t="str">
        <f t="shared" si="36"/>
        <v>-</v>
      </c>
      <c r="I145" s="116">
        <v>1982</v>
      </c>
      <c r="J145" s="117">
        <f t="shared" si="37"/>
        <v>1.8153409090909092</v>
      </c>
      <c r="K145" s="116">
        <v>1617</v>
      </c>
      <c r="L145" s="117">
        <f t="shared" si="38"/>
        <v>-0.18415741675075681</v>
      </c>
      <c r="M145" s="117">
        <f t="shared" si="40"/>
        <v>0.25251742835011615</v>
      </c>
    </row>
    <row r="146" spans="1:14" x14ac:dyDescent="0.25">
      <c r="B146" s="115" t="s">
        <v>82</v>
      </c>
      <c r="C146" s="116">
        <v>907</v>
      </c>
      <c r="D146" s="117">
        <v>-0.29798761609907121</v>
      </c>
      <c r="E146" s="116">
        <v>0</v>
      </c>
      <c r="F146" s="117">
        <f t="shared" si="35"/>
        <v>-1</v>
      </c>
      <c r="G146" s="116">
        <v>1002</v>
      </c>
      <c r="H146" s="117" t="str">
        <f t="shared" si="36"/>
        <v>-</v>
      </c>
      <c r="I146" s="116">
        <v>1123</v>
      </c>
      <c r="J146" s="117">
        <f t="shared" si="37"/>
        <v>0.12075848303393211</v>
      </c>
      <c r="K146" s="116">
        <v>1064</v>
      </c>
      <c r="L146" s="117">
        <f t="shared" si="38"/>
        <v>-5.2537845057880728E-2</v>
      </c>
      <c r="M146" s="117">
        <f t="shared" si="40"/>
        <v>0.17309812568908489</v>
      </c>
    </row>
    <row r="147" spans="1:14" x14ac:dyDescent="0.25">
      <c r="B147" s="115" t="s">
        <v>84</v>
      </c>
      <c r="C147" s="116">
        <v>1493</v>
      </c>
      <c r="D147" s="117">
        <v>8.978102189781012E-2</v>
      </c>
      <c r="E147" s="116">
        <v>0</v>
      </c>
      <c r="F147" s="117">
        <f t="shared" si="35"/>
        <v>-1</v>
      </c>
      <c r="G147" s="116">
        <v>1279</v>
      </c>
      <c r="H147" s="117" t="str">
        <f t="shared" si="36"/>
        <v>-</v>
      </c>
      <c r="I147" s="116">
        <v>2041</v>
      </c>
      <c r="J147" s="117">
        <f t="shared" si="37"/>
        <v>0.59577795152462865</v>
      </c>
      <c r="K147" s="116">
        <v>1913</v>
      </c>
      <c r="L147" s="117">
        <f t="shared" si="38"/>
        <v>-6.2714355707986336E-2</v>
      </c>
      <c r="M147" s="117">
        <f t="shared" si="40"/>
        <v>0.28131279303415946</v>
      </c>
    </row>
    <row r="148" spans="1:14" x14ac:dyDescent="0.25">
      <c r="B148" s="115" t="s">
        <v>86</v>
      </c>
      <c r="C148" s="116">
        <v>1907</v>
      </c>
      <c r="D148" s="117">
        <v>-0.26113909337466101</v>
      </c>
      <c r="E148" s="116">
        <v>423</v>
      </c>
      <c r="F148" s="117">
        <f t="shared" si="35"/>
        <v>-0.77818563188253798</v>
      </c>
      <c r="G148" s="116">
        <v>1631</v>
      </c>
      <c r="H148" s="117">
        <f t="shared" si="36"/>
        <v>2.855791962174941</v>
      </c>
      <c r="I148" s="116">
        <v>1858</v>
      </c>
      <c r="J148" s="117">
        <f t="shared" si="37"/>
        <v>0.13917841814837528</v>
      </c>
      <c r="K148" s="116">
        <v>2985</v>
      </c>
      <c r="L148" s="117">
        <f t="shared" si="38"/>
        <v>0.60656620021528518</v>
      </c>
      <c r="M148" s="117">
        <f t="shared" si="40"/>
        <v>0.56528578919769279</v>
      </c>
    </row>
    <row r="149" spans="1:14" x14ac:dyDescent="0.25">
      <c r="B149" s="115" t="s">
        <v>88</v>
      </c>
      <c r="C149" s="116">
        <v>1505</v>
      </c>
      <c r="D149" s="117">
        <v>-0.17714598141060689</v>
      </c>
      <c r="E149" s="116">
        <v>265</v>
      </c>
      <c r="F149" s="117">
        <f t="shared" si="35"/>
        <v>-0.82392026578073096</v>
      </c>
      <c r="G149" s="116">
        <v>1556</v>
      </c>
      <c r="H149" s="117">
        <f t="shared" si="36"/>
        <v>4.8716981132075468</v>
      </c>
      <c r="I149" s="116">
        <v>1872</v>
      </c>
      <c r="J149" s="117">
        <f t="shared" si="37"/>
        <v>0.20308483290488422</v>
      </c>
      <c r="K149" s="116">
        <v>2184</v>
      </c>
      <c r="L149" s="117">
        <f t="shared" si="38"/>
        <v>0.16666666666666674</v>
      </c>
      <c r="M149" s="117">
        <f t="shared" si="40"/>
        <v>0.45116279069767451</v>
      </c>
    </row>
    <row r="150" spans="1:14" x14ac:dyDescent="0.25">
      <c r="A150" s="121"/>
      <c r="B150" s="115" t="s">
        <v>90</v>
      </c>
      <c r="C150" s="116">
        <v>2455</v>
      </c>
      <c r="D150" s="117">
        <v>-6.901782328403494E-2</v>
      </c>
      <c r="E150" s="116">
        <v>260</v>
      </c>
      <c r="F150" s="117">
        <f t="shared" si="35"/>
        <v>-0.8940936863543788</v>
      </c>
      <c r="G150" s="116">
        <v>3109</v>
      </c>
      <c r="H150" s="117">
        <f t="shared" si="36"/>
        <v>10.957692307692307</v>
      </c>
      <c r="I150" s="116">
        <v>2874</v>
      </c>
      <c r="J150" s="117">
        <f t="shared" si="37"/>
        <v>-7.5587005467996127E-2</v>
      </c>
      <c r="K150" s="116">
        <v>3162</v>
      </c>
      <c r="L150" s="117">
        <f>IFERROR(K150/I150-1,"-")</f>
        <v>0.10020876826722347</v>
      </c>
      <c r="M150" s="117">
        <f t="shared" si="40"/>
        <v>0.28798370672097762</v>
      </c>
    </row>
    <row r="151" spans="1:14" x14ac:dyDescent="0.25">
      <c r="B151" s="115" t="s">
        <v>92</v>
      </c>
      <c r="C151" s="116">
        <v>3469</v>
      </c>
      <c r="D151" s="117">
        <v>-8.3245243128964086E-2</v>
      </c>
      <c r="E151" s="116">
        <v>688</v>
      </c>
      <c r="F151" s="117">
        <f t="shared" si="35"/>
        <v>-0.80167195157105797</v>
      </c>
      <c r="G151" s="116">
        <v>4992</v>
      </c>
      <c r="H151" s="117">
        <f t="shared" si="36"/>
        <v>6.2558139534883717</v>
      </c>
      <c r="I151" s="116">
        <v>4788</v>
      </c>
      <c r="J151" s="117">
        <f t="shared" si="37"/>
        <v>-4.0865384615384581E-2</v>
      </c>
      <c r="K151" s="116">
        <v>4616</v>
      </c>
      <c r="L151" s="117">
        <f>IFERROR(K151/I151-1,"-")</f>
        <v>-3.5923141186299135E-2</v>
      </c>
      <c r="M151" s="117">
        <f t="shared" si="40"/>
        <v>0.33064283655232063</v>
      </c>
    </row>
    <row r="152" spans="1:14" x14ac:dyDescent="0.25">
      <c r="B152" s="115" t="s">
        <v>94</v>
      </c>
      <c r="C152" s="116">
        <v>3783</v>
      </c>
      <c r="D152" s="117">
        <v>-0.19783715012722647</v>
      </c>
      <c r="E152" s="116">
        <v>611</v>
      </c>
      <c r="F152" s="117">
        <f t="shared" si="35"/>
        <v>-0.83848797250859108</v>
      </c>
      <c r="G152" s="116">
        <v>6016</v>
      </c>
      <c r="H152" s="117">
        <f t="shared" si="36"/>
        <v>8.8461538461538467</v>
      </c>
      <c r="I152" s="116">
        <v>5291</v>
      </c>
      <c r="J152" s="117">
        <f t="shared" si="37"/>
        <v>-0.12051196808510634</v>
      </c>
      <c r="K152" s="116">
        <v>6047</v>
      </c>
      <c r="L152" s="117">
        <f>IFERROR(K152/I152-1,"-")</f>
        <v>0.14288414288414297</v>
      </c>
      <c r="M152" s="117">
        <f t="shared" si="40"/>
        <v>0.59846682527094908</v>
      </c>
    </row>
    <row r="153" spans="1:14" ht="15.75" x14ac:dyDescent="0.25">
      <c r="B153" s="118" t="s">
        <v>36</v>
      </c>
      <c r="C153" s="119">
        <v>30865</v>
      </c>
      <c r="D153" s="120">
        <v>-0.13178621659634315</v>
      </c>
      <c r="E153" s="119">
        <v>11548</v>
      </c>
      <c r="F153" s="120">
        <f t="shared" si="35"/>
        <v>-0.62585452778227768</v>
      </c>
      <c r="G153" s="119">
        <v>23428</v>
      </c>
      <c r="H153" s="120">
        <f t="shared" si="36"/>
        <v>1.028749567024593</v>
      </c>
      <c r="I153" s="119">
        <v>34791</v>
      </c>
      <c r="J153" s="120">
        <f t="shared" si="37"/>
        <v>0.48501792726651871</v>
      </c>
      <c r="K153" s="119">
        <v>43445</v>
      </c>
      <c r="L153" s="120">
        <v>0.24874249087407674</v>
      </c>
      <c r="M153" s="120">
        <v>0.40758140288352496</v>
      </c>
    </row>
    <row r="154" spans="1:14" ht="6" customHeight="1" x14ac:dyDescent="0.25"/>
    <row r="155" spans="1:14" x14ac:dyDescent="0.25">
      <c r="B155" s="106" t="s">
        <v>41</v>
      </c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</row>
    <row r="156" spans="1:14" x14ac:dyDescent="0.25">
      <c r="I156" s="121"/>
      <c r="L156" s="124"/>
    </row>
    <row r="157" spans="1:14" x14ac:dyDescent="0.25">
      <c r="M157" s="123"/>
    </row>
    <row r="158" spans="1:14" ht="48.75" customHeight="1" thickBot="1" x14ac:dyDescent="0.3">
      <c r="B158" s="265" t="s">
        <v>273</v>
      </c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1" t="s">
        <v>115</v>
      </c>
    </row>
    <row r="159" spans="1:14" ht="10.5" customHeight="1" thickBot="1" x14ac:dyDescent="0.3">
      <c r="B159" s="107"/>
      <c r="C159" s="108"/>
      <c r="D159" s="107"/>
      <c r="E159" s="107"/>
      <c r="F159" s="107"/>
      <c r="G159" s="107"/>
      <c r="H159" s="107"/>
      <c r="I159" s="107"/>
      <c r="J159" s="107"/>
      <c r="K159" s="4"/>
      <c r="L159" s="4"/>
      <c r="N159" s="1" t="s">
        <v>116</v>
      </c>
    </row>
    <row r="160" spans="1:14" ht="22.5" thickTop="1" thickBot="1" x14ac:dyDescent="0.3">
      <c r="B160" s="122" t="str">
        <f>C160</f>
        <v>Francia</v>
      </c>
      <c r="C160" s="283" t="s">
        <v>117</v>
      </c>
      <c r="D160" s="284"/>
      <c r="E160" s="284"/>
      <c r="F160" s="284"/>
      <c r="G160" s="284"/>
      <c r="H160" s="284"/>
      <c r="I160" s="284"/>
      <c r="J160" s="284"/>
      <c r="K160" s="284"/>
      <c r="L160" s="284"/>
      <c r="M160" s="285"/>
    </row>
    <row r="161" spans="2:13" ht="22.5" thickTop="1" thickBot="1" x14ac:dyDescent="0.3">
      <c r="B161" s="110"/>
      <c r="C161" s="286">
        <v>2019</v>
      </c>
      <c r="D161" s="287"/>
      <c r="E161" s="288">
        <v>2020</v>
      </c>
      <c r="F161" s="287"/>
      <c r="G161" s="288">
        <v>2021</v>
      </c>
      <c r="H161" s="287"/>
      <c r="I161" s="288">
        <v>2022</v>
      </c>
      <c r="J161" s="287"/>
      <c r="K161" s="288">
        <v>2023</v>
      </c>
      <c r="L161" s="289"/>
      <c r="M161" s="290"/>
    </row>
    <row r="162" spans="2:13" ht="16.5" thickTop="1" thickBot="1" x14ac:dyDescent="0.3">
      <c r="B162" s="86"/>
      <c r="C162" s="112" t="s">
        <v>70</v>
      </c>
      <c r="D162" s="113" t="str">
        <f>CONCATENATE("var. ",RIGHT(C161,2),"/",RIGHT(C161-1,2))</f>
        <v>var. 19/18</v>
      </c>
      <c r="E162" s="114" t="s">
        <v>70</v>
      </c>
      <c r="F162" s="113" t="str">
        <f>CONCATENATE("var. ",RIGHT(E161,2),"/",RIGHT(E161-1,2))</f>
        <v>var. 20/19</v>
      </c>
      <c r="G162" s="114" t="s">
        <v>70</v>
      </c>
      <c r="H162" s="113" t="s">
        <v>244</v>
      </c>
      <c r="I162" s="114" t="s">
        <v>70</v>
      </c>
      <c r="J162" s="113" t="s">
        <v>137</v>
      </c>
      <c r="K162" s="114" t="s">
        <v>70</v>
      </c>
      <c r="L162" s="113" t="s">
        <v>267</v>
      </c>
      <c r="M162" s="113" t="s">
        <v>245</v>
      </c>
    </row>
    <row r="163" spans="2:13" x14ac:dyDescent="0.25">
      <c r="B163" s="115" t="s">
        <v>72</v>
      </c>
      <c r="C163" s="116">
        <v>1809</v>
      </c>
      <c r="D163" s="117">
        <v>8.7793144918821397E-2</v>
      </c>
      <c r="E163" s="116">
        <v>1856</v>
      </c>
      <c r="F163" s="117">
        <f t="shared" ref="F163:F175" si="41">IFERROR(E163/C163-1,"-")</f>
        <v>2.598120508568269E-2</v>
      </c>
      <c r="G163" s="116">
        <v>580</v>
      </c>
      <c r="H163" s="117">
        <f t="shared" ref="H163:H175" si="42">IFERROR(G163/E163-1,"-")</f>
        <v>-0.6875</v>
      </c>
      <c r="I163" s="116">
        <v>1697</v>
      </c>
      <c r="J163" s="117">
        <f t="shared" ref="J163:J175" si="43">IFERROR(I163/G163-1,"-")</f>
        <v>1.9258620689655173</v>
      </c>
      <c r="K163" s="116">
        <v>3344</v>
      </c>
      <c r="L163" s="117">
        <f t="shared" ref="L163:L171" si="44">IFERROR(K163/I163-1,"-")</f>
        <v>0.97053624042427811</v>
      </c>
      <c r="M163" s="117">
        <f t="shared" ref="M163" si="45">K163/C163-1</f>
        <v>0.84853510226644557</v>
      </c>
    </row>
    <row r="164" spans="2:13" x14ac:dyDescent="0.25">
      <c r="B164" s="115" t="s">
        <v>74</v>
      </c>
      <c r="C164" s="116">
        <v>2212</v>
      </c>
      <c r="D164" s="117">
        <v>0.25183927560837582</v>
      </c>
      <c r="E164" s="116">
        <v>2151</v>
      </c>
      <c r="F164" s="117">
        <f t="shared" si="41"/>
        <v>-2.7576853526220635E-2</v>
      </c>
      <c r="G164" s="116">
        <v>656</v>
      </c>
      <c r="H164" s="117">
        <f t="shared" si="42"/>
        <v>-0.69502556950255689</v>
      </c>
      <c r="I164" s="116">
        <v>2208</v>
      </c>
      <c r="J164" s="117">
        <f t="shared" si="43"/>
        <v>2.3658536585365852</v>
      </c>
      <c r="K164" s="116">
        <v>2356</v>
      </c>
      <c r="L164" s="117">
        <f t="shared" si="44"/>
        <v>6.7028985507246341E-2</v>
      </c>
      <c r="M164" s="117">
        <f>IFERROR(K164/C164-1,"-")</f>
        <v>6.509945750452073E-2</v>
      </c>
    </row>
    <row r="165" spans="2:13" x14ac:dyDescent="0.25">
      <c r="B165" s="115" t="s">
        <v>76</v>
      </c>
      <c r="C165" s="116">
        <v>1654</v>
      </c>
      <c r="D165" s="117">
        <v>-0.14256091238983926</v>
      </c>
      <c r="E165" s="116">
        <v>911</v>
      </c>
      <c r="F165" s="117">
        <f t="shared" si="41"/>
        <v>-0.44921402660217657</v>
      </c>
      <c r="G165" s="116">
        <v>1078</v>
      </c>
      <c r="H165" s="117">
        <f t="shared" si="42"/>
        <v>0.1833150384193194</v>
      </c>
      <c r="I165" s="116">
        <v>2855</v>
      </c>
      <c r="J165" s="117">
        <f t="shared" si="43"/>
        <v>1.6484230055658626</v>
      </c>
      <c r="K165" s="116">
        <v>2785</v>
      </c>
      <c r="L165" s="117">
        <f t="shared" si="44"/>
        <v>-2.4518388791593737E-2</v>
      </c>
      <c r="M165" s="117">
        <f t="shared" ref="M165:M174" si="46">IFERROR(K165/C165-1,"-")</f>
        <v>0.68379685610640872</v>
      </c>
    </row>
    <row r="166" spans="2:13" x14ac:dyDescent="0.25">
      <c r="B166" s="115" t="s">
        <v>78</v>
      </c>
      <c r="C166" s="116">
        <v>1396</v>
      </c>
      <c r="D166" s="117">
        <v>-5.802968960863697E-2</v>
      </c>
      <c r="E166" s="116">
        <v>0</v>
      </c>
      <c r="F166" s="117">
        <f t="shared" si="41"/>
        <v>-1</v>
      </c>
      <c r="G166" s="116">
        <v>1370</v>
      </c>
      <c r="H166" s="117" t="str">
        <f t="shared" si="42"/>
        <v>-</v>
      </c>
      <c r="I166" s="116">
        <v>1982</v>
      </c>
      <c r="J166" s="117">
        <f t="shared" si="43"/>
        <v>0.44671532846715323</v>
      </c>
      <c r="K166" s="116">
        <v>1759</v>
      </c>
      <c r="L166" s="117">
        <f t="shared" si="44"/>
        <v>-0.11251261352169528</v>
      </c>
      <c r="M166" s="117">
        <f t="shared" si="46"/>
        <v>0.26002865329512903</v>
      </c>
    </row>
    <row r="167" spans="2:13" x14ac:dyDescent="0.25">
      <c r="B167" s="115" t="s">
        <v>80</v>
      </c>
      <c r="C167" s="116">
        <v>1484</v>
      </c>
      <c r="D167" s="117">
        <v>-1.264138389886893E-2</v>
      </c>
      <c r="E167" s="116">
        <v>0</v>
      </c>
      <c r="F167" s="117">
        <f t="shared" si="41"/>
        <v>-1</v>
      </c>
      <c r="G167" s="116">
        <v>2061</v>
      </c>
      <c r="H167" s="117" t="str">
        <f t="shared" si="42"/>
        <v>-</v>
      </c>
      <c r="I167" s="116">
        <v>1622</v>
      </c>
      <c r="J167" s="117">
        <f t="shared" si="43"/>
        <v>-0.21300339640950994</v>
      </c>
      <c r="K167" s="116">
        <v>2014</v>
      </c>
      <c r="L167" s="117">
        <f t="shared" si="44"/>
        <v>0.24167694204685564</v>
      </c>
      <c r="M167" s="117">
        <f t="shared" si="46"/>
        <v>0.35714285714285721</v>
      </c>
    </row>
    <row r="168" spans="2:13" x14ac:dyDescent="0.25">
      <c r="B168" s="115" t="s">
        <v>82</v>
      </c>
      <c r="C168" s="116">
        <v>920</v>
      </c>
      <c r="D168" s="117">
        <v>0.2921348314606742</v>
      </c>
      <c r="E168" s="116">
        <v>0</v>
      </c>
      <c r="F168" s="117">
        <f t="shared" si="41"/>
        <v>-1</v>
      </c>
      <c r="G168" s="116">
        <v>1029</v>
      </c>
      <c r="H168" s="117" t="str">
        <f t="shared" si="42"/>
        <v>-</v>
      </c>
      <c r="I168" s="116">
        <v>1049</v>
      </c>
      <c r="J168" s="117">
        <f t="shared" si="43"/>
        <v>1.9436345966958202E-2</v>
      </c>
      <c r="K168" s="116">
        <v>1678</v>
      </c>
      <c r="L168" s="117">
        <f t="shared" si="44"/>
        <v>0.59961868446139177</v>
      </c>
      <c r="M168" s="117">
        <f t="shared" si="46"/>
        <v>0.82391304347826089</v>
      </c>
    </row>
    <row r="169" spans="2:13" x14ac:dyDescent="0.25">
      <c r="B169" s="115" t="s">
        <v>84</v>
      </c>
      <c r="C169" s="116">
        <v>1498</v>
      </c>
      <c r="D169" s="117">
        <v>0.45295829291949574</v>
      </c>
      <c r="E169" s="116">
        <v>0</v>
      </c>
      <c r="F169" s="117">
        <f t="shared" si="41"/>
        <v>-1</v>
      </c>
      <c r="G169" s="116">
        <v>1461</v>
      </c>
      <c r="H169" s="117" t="str">
        <f t="shared" si="42"/>
        <v>-</v>
      </c>
      <c r="I169" s="116">
        <v>1231</v>
      </c>
      <c r="J169" s="117">
        <f t="shared" si="43"/>
        <v>-0.15742642026009579</v>
      </c>
      <c r="K169" s="116">
        <v>1543</v>
      </c>
      <c r="L169" s="117">
        <f t="shared" si="44"/>
        <v>0.25345247766043877</v>
      </c>
      <c r="M169" s="117">
        <f t="shared" si="46"/>
        <v>3.0040053404539302E-2</v>
      </c>
    </row>
    <row r="170" spans="2:13" x14ac:dyDescent="0.25">
      <c r="B170" s="115" t="s">
        <v>86</v>
      </c>
      <c r="C170" s="116">
        <v>2197</v>
      </c>
      <c r="D170" s="117">
        <v>0.15086432687270812</v>
      </c>
      <c r="E170" s="116">
        <v>432</v>
      </c>
      <c r="F170" s="117">
        <f t="shared" si="41"/>
        <v>-0.80336822940373231</v>
      </c>
      <c r="G170" s="116">
        <v>2603</v>
      </c>
      <c r="H170" s="117">
        <f t="shared" si="42"/>
        <v>5.0254629629629628</v>
      </c>
      <c r="I170" s="116">
        <v>2883</v>
      </c>
      <c r="J170" s="117">
        <f t="shared" si="43"/>
        <v>0.10756819054936617</v>
      </c>
      <c r="K170" s="116">
        <v>3093</v>
      </c>
      <c r="L170" s="117">
        <f t="shared" si="44"/>
        <v>7.2840790842872094E-2</v>
      </c>
      <c r="M170" s="117">
        <f t="shared" si="46"/>
        <v>0.40782885753299958</v>
      </c>
    </row>
    <row r="171" spans="2:13" x14ac:dyDescent="0.25">
      <c r="B171" s="115" t="s">
        <v>88</v>
      </c>
      <c r="C171" s="116">
        <v>1701</v>
      </c>
      <c r="D171" s="117">
        <v>-0.23584905660377353</v>
      </c>
      <c r="E171" s="116">
        <v>212</v>
      </c>
      <c r="F171" s="117">
        <f t="shared" si="41"/>
        <v>-0.87536743092298652</v>
      </c>
      <c r="G171" s="116">
        <v>1484</v>
      </c>
      <c r="H171" s="117">
        <f t="shared" si="42"/>
        <v>6</v>
      </c>
      <c r="I171" s="116">
        <v>1536</v>
      </c>
      <c r="J171" s="117">
        <f t="shared" si="43"/>
        <v>3.5040431266846417E-2</v>
      </c>
      <c r="K171" s="116">
        <v>1358</v>
      </c>
      <c r="L171" s="117">
        <f t="shared" si="44"/>
        <v>-0.11588541666666663</v>
      </c>
      <c r="M171" s="117">
        <f t="shared" si="46"/>
        <v>-0.20164609053497939</v>
      </c>
    </row>
    <row r="172" spans="2:13" x14ac:dyDescent="0.25">
      <c r="B172" s="115" t="s">
        <v>90</v>
      </c>
      <c r="C172" s="116">
        <v>1738</v>
      </c>
      <c r="D172" s="117">
        <v>0.22308233638282893</v>
      </c>
      <c r="E172" s="116">
        <v>349</v>
      </c>
      <c r="F172" s="117">
        <f t="shared" si="41"/>
        <v>-0.79919447640966634</v>
      </c>
      <c r="G172" s="116">
        <v>1609</v>
      </c>
      <c r="H172" s="117">
        <f t="shared" si="42"/>
        <v>3.6103151862464182</v>
      </c>
      <c r="I172" s="116">
        <v>1751</v>
      </c>
      <c r="J172" s="117">
        <f t="shared" si="43"/>
        <v>8.8253573648228612E-2</v>
      </c>
      <c r="K172" s="116">
        <v>1685</v>
      </c>
      <c r="L172" s="117">
        <f>IFERROR(K172/I172-1,"-")</f>
        <v>-3.7692747001713323E-2</v>
      </c>
      <c r="M172" s="117">
        <f t="shared" si="46"/>
        <v>-3.0494821634062141E-2</v>
      </c>
    </row>
    <row r="173" spans="2:13" x14ac:dyDescent="0.25">
      <c r="B173" s="115" t="s">
        <v>92</v>
      </c>
      <c r="C173" s="116">
        <v>1784</v>
      </c>
      <c r="D173" s="117">
        <v>0.23545706371191133</v>
      </c>
      <c r="E173" s="116">
        <v>204</v>
      </c>
      <c r="F173" s="117">
        <f t="shared" si="41"/>
        <v>-0.88565022421524664</v>
      </c>
      <c r="G173" s="116">
        <v>2197</v>
      </c>
      <c r="H173" s="117">
        <f t="shared" si="42"/>
        <v>9.7696078431372548</v>
      </c>
      <c r="I173" s="116">
        <v>2465</v>
      </c>
      <c r="J173" s="117">
        <f t="shared" si="43"/>
        <v>0.12198452435138818</v>
      </c>
      <c r="K173" s="116">
        <v>2852</v>
      </c>
      <c r="L173" s="117">
        <f>IFERROR(K173/I173-1,"-")</f>
        <v>0.15699797160243412</v>
      </c>
      <c r="M173" s="117">
        <f t="shared" si="46"/>
        <v>0.59865470852017943</v>
      </c>
    </row>
    <row r="174" spans="2:13" x14ac:dyDescent="0.25">
      <c r="B174" s="115" t="s">
        <v>94</v>
      </c>
      <c r="C174" s="116">
        <v>1917</v>
      </c>
      <c r="D174" s="117">
        <v>0.19662921348314599</v>
      </c>
      <c r="E174" s="116">
        <v>597</v>
      </c>
      <c r="F174" s="117">
        <f t="shared" si="41"/>
        <v>-0.68857589984350542</v>
      </c>
      <c r="G174" s="116">
        <v>2122</v>
      </c>
      <c r="H174" s="117">
        <f t="shared" si="42"/>
        <v>2.5544388609715245</v>
      </c>
      <c r="I174" s="116">
        <v>2595</v>
      </c>
      <c r="J174" s="117">
        <f t="shared" si="43"/>
        <v>0.2229029217719134</v>
      </c>
      <c r="K174" s="116">
        <v>2270</v>
      </c>
      <c r="L174" s="117">
        <f>IFERROR(K174/I174-1,"-")</f>
        <v>-0.12524084778420042</v>
      </c>
      <c r="M174" s="117">
        <f t="shared" si="46"/>
        <v>0.18414188836724055</v>
      </c>
    </row>
    <row r="175" spans="2:13" ht="15.75" x14ac:dyDescent="0.25">
      <c r="B175" s="118" t="s">
        <v>36</v>
      </c>
      <c r="C175" s="119">
        <v>20310</v>
      </c>
      <c r="D175" s="120">
        <v>8.6735512868532316E-2</v>
      </c>
      <c r="E175" s="119">
        <v>7014</v>
      </c>
      <c r="F175" s="120">
        <f t="shared" si="41"/>
        <v>-0.6546528803545052</v>
      </c>
      <c r="G175" s="119">
        <v>18250</v>
      </c>
      <c r="H175" s="120">
        <f t="shared" si="42"/>
        <v>1.6019389791844882</v>
      </c>
      <c r="I175" s="119">
        <v>23874</v>
      </c>
      <c r="J175" s="120">
        <f t="shared" si="43"/>
        <v>0.30816438356164388</v>
      </c>
      <c r="K175" s="119">
        <v>26737</v>
      </c>
      <c r="L175" s="120">
        <v>0.11992125324620928</v>
      </c>
      <c r="M175" s="120">
        <v>0.31644510093549982</v>
      </c>
    </row>
    <row r="176" spans="2:13" ht="6" customHeight="1" x14ac:dyDescent="0.25"/>
    <row r="177" spans="1:14" x14ac:dyDescent="0.25">
      <c r="B177" s="106" t="s">
        <v>41</v>
      </c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</row>
    <row r="180" spans="1:14" ht="48.75" customHeight="1" thickBot="1" x14ac:dyDescent="0.3">
      <c r="B180" s="265" t="s">
        <v>274</v>
      </c>
      <c r="C180" s="265"/>
      <c r="D180" s="265"/>
      <c r="E180" s="265"/>
      <c r="F180" s="265"/>
      <c r="G180" s="265"/>
      <c r="H180" s="265"/>
      <c r="I180" s="265"/>
      <c r="J180" s="265"/>
      <c r="K180" s="265"/>
      <c r="L180" s="265"/>
      <c r="M180" s="265"/>
      <c r="N180" s="1" t="s">
        <v>118</v>
      </c>
    </row>
    <row r="181" spans="1:14" ht="10.5" customHeight="1" thickBot="1" x14ac:dyDescent="0.3">
      <c r="B181" s="107"/>
      <c r="C181" s="108"/>
      <c r="D181" s="107"/>
      <c r="E181" s="107"/>
      <c r="F181" s="107"/>
      <c r="G181" s="107"/>
      <c r="H181" s="107"/>
      <c r="I181" s="107"/>
      <c r="J181" s="107"/>
      <c r="K181" s="4"/>
      <c r="L181" s="4"/>
      <c r="N181" s="1" t="s">
        <v>119</v>
      </c>
    </row>
    <row r="182" spans="1:14" ht="22.5" thickTop="1" thickBot="1" x14ac:dyDescent="0.3">
      <c r="B182" s="122" t="str">
        <f>C182</f>
        <v>Bélgica</v>
      </c>
      <c r="C182" s="283" t="s">
        <v>120</v>
      </c>
      <c r="D182" s="284"/>
      <c r="E182" s="284"/>
      <c r="F182" s="284"/>
      <c r="G182" s="284"/>
      <c r="H182" s="284"/>
      <c r="I182" s="284"/>
      <c r="J182" s="284"/>
      <c r="K182" s="284"/>
      <c r="L182" s="284"/>
      <c r="M182" s="285"/>
    </row>
    <row r="183" spans="1:14" ht="22.5" thickTop="1" thickBot="1" x14ac:dyDescent="0.3">
      <c r="B183" s="110"/>
      <c r="C183" s="286">
        <v>2019</v>
      </c>
      <c r="D183" s="287"/>
      <c r="E183" s="288">
        <v>2020</v>
      </c>
      <c r="F183" s="287"/>
      <c r="G183" s="288">
        <v>2021</v>
      </c>
      <c r="H183" s="287"/>
      <c r="I183" s="288">
        <v>2022</v>
      </c>
      <c r="J183" s="287"/>
      <c r="K183" s="288">
        <v>2023</v>
      </c>
      <c r="L183" s="289"/>
      <c r="M183" s="290"/>
    </row>
    <row r="184" spans="1:14" ht="16.5" thickTop="1" thickBot="1" x14ac:dyDescent="0.3">
      <c r="B184" s="86"/>
      <c r="C184" s="112" t="s">
        <v>70</v>
      </c>
      <c r="D184" s="113" t="str">
        <f>CONCATENATE("var. ",RIGHT(C183,2),"/",RIGHT(C183-1,2))</f>
        <v>var. 19/18</v>
      </c>
      <c r="E184" s="114" t="s">
        <v>70</v>
      </c>
      <c r="F184" s="113" t="str">
        <f>CONCATENATE("var. ",RIGHT(E183,2),"/",RIGHT(E183-1,2))</f>
        <v>var. 20/19</v>
      </c>
      <c r="G184" s="114" t="s">
        <v>70</v>
      </c>
      <c r="H184" s="113" t="s">
        <v>244</v>
      </c>
      <c r="I184" s="114" t="s">
        <v>70</v>
      </c>
      <c r="J184" s="113" t="s">
        <v>137</v>
      </c>
      <c r="K184" s="114" t="s">
        <v>70</v>
      </c>
      <c r="L184" s="113" t="s">
        <v>267</v>
      </c>
      <c r="M184" s="113" t="s">
        <v>245</v>
      </c>
    </row>
    <row r="185" spans="1:14" x14ac:dyDescent="0.25">
      <c r="A185" s="121"/>
      <c r="B185" s="115" t="s">
        <v>72</v>
      </c>
      <c r="C185" s="116">
        <v>323</v>
      </c>
      <c r="D185" s="117">
        <v>-0.30537634408602155</v>
      </c>
      <c r="E185" s="116">
        <v>529</v>
      </c>
      <c r="F185" s="117">
        <f t="shared" ref="F185:F197" si="47">IFERROR(E185/C185-1,"-")</f>
        <v>0.63777089783281737</v>
      </c>
      <c r="G185" s="116">
        <v>69</v>
      </c>
      <c r="H185" s="117">
        <f t="shared" ref="H185:H197" si="48">IFERROR(G185/E185-1,"-")</f>
        <v>-0.86956521739130432</v>
      </c>
      <c r="I185" s="116">
        <v>413</v>
      </c>
      <c r="J185" s="117">
        <f t="shared" ref="J185:J197" si="49">IFERROR(I185/G185-1,"-")</f>
        <v>4.9855072463768115</v>
      </c>
      <c r="K185" s="116">
        <v>618</v>
      </c>
      <c r="L185" s="117">
        <f t="shared" ref="L185:L193" si="50">IFERROR(K185/I185-1,"-")</f>
        <v>0.49636803874092017</v>
      </c>
      <c r="M185" s="117">
        <f t="shared" ref="M185" si="51">K185/C185-1</f>
        <v>0.91331269349845212</v>
      </c>
    </row>
    <row r="186" spans="1:14" x14ac:dyDescent="0.25">
      <c r="B186" s="115" t="s">
        <v>74</v>
      </c>
      <c r="C186" s="116">
        <v>356</v>
      </c>
      <c r="D186" s="117">
        <v>-0.18721461187214616</v>
      </c>
      <c r="E186" s="116">
        <v>333</v>
      </c>
      <c r="F186" s="117">
        <f t="shared" si="47"/>
        <v>-6.4606741573033699E-2</v>
      </c>
      <c r="G186" s="116">
        <v>84</v>
      </c>
      <c r="H186" s="117">
        <f t="shared" si="48"/>
        <v>-0.74774774774774777</v>
      </c>
      <c r="I186" s="116">
        <v>507</v>
      </c>
      <c r="J186" s="117">
        <f t="shared" si="49"/>
        <v>5.0357142857142856</v>
      </c>
      <c r="K186" s="116">
        <v>515</v>
      </c>
      <c r="L186" s="117">
        <f t="shared" si="50"/>
        <v>1.5779092702169706E-2</v>
      </c>
      <c r="M186" s="117">
        <f>IFERROR(K186/C186-1,"-")</f>
        <v>0.44662921348314599</v>
      </c>
    </row>
    <row r="187" spans="1:14" x14ac:dyDescent="0.25">
      <c r="B187" s="115" t="s">
        <v>76</v>
      </c>
      <c r="C187" s="116">
        <v>421</v>
      </c>
      <c r="D187" s="117">
        <v>-0.13905930470347649</v>
      </c>
      <c r="E187" s="116">
        <v>258</v>
      </c>
      <c r="F187" s="117">
        <f t="shared" si="47"/>
        <v>-0.38717339667458428</v>
      </c>
      <c r="G187" s="116">
        <v>53</v>
      </c>
      <c r="H187" s="117">
        <f t="shared" si="48"/>
        <v>-0.79457364341085268</v>
      </c>
      <c r="I187" s="116">
        <v>494</v>
      </c>
      <c r="J187" s="117">
        <f t="shared" si="49"/>
        <v>8.3207547169811313</v>
      </c>
      <c r="K187" s="116">
        <v>852</v>
      </c>
      <c r="L187" s="117">
        <f t="shared" si="50"/>
        <v>0.72469635627530371</v>
      </c>
      <c r="M187" s="117">
        <f t="shared" ref="M187:M196" si="52">IFERROR(K187/C187-1,"-")</f>
        <v>1.0237529691211402</v>
      </c>
    </row>
    <row r="188" spans="1:14" x14ac:dyDescent="0.25">
      <c r="B188" s="115" t="s">
        <v>78</v>
      </c>
      <c r="C188" s="116">
        <v>301</v>
      </c>
      <c r="D188" s="117">
        <v>-0.43738317757009348</v>
      </c>
      <c r="E188" s="116">
        <v>0</v>
      </c>
      <c r="F188" s="117">
        <f t="shared" si="47"/>
        <v>-1</v>
      </c>
      <c r="G188" s="116">
        <v>56</v>
      </c>
      <c r="H188" s="117" t="str">
        <f t="shared" si="48"/>
        <v>-</v>
      </c>
      <c r="I188" s="116">
        <v>320</v>
      </c>
      <c r="J188" s="117">
        <f t="shared" si="49"/>
        <v>4.7142857142857144</v>
      </c>
      <c r="K188" s="116">
        <v>425</v>
      </c>
      <c r="L188" s="117">
        <f t="shared" si="50"/>
        <v>0.328125</v>
      </c>
      <c r="M188" s="117">
        <f t="shared" si="52"/>
        <v>0.41196013289036548</v>
      </c>
    </row>
    <row r="189" spans="1:14" x14ac:dyDescent="0.25">
      <c r="B189" s="115" t="s">
        <v>80</v>
      </c>
      <c r="C189" s="116">
        <v>265</v>
      </c>
      <c r="D189" s="117">
        <v>-0.23410404624277459</v>
      </c>
      <c r="E189" s="116">
        <v>0</v>
      </c>
      <c r="F189" s="117">
        <f t="shared" si="47"/>
        <v>-1</v>
      </c>
      <c r="G189" s="116">
        <v>221</v>
      </c>
      <c r="H189" s="117" t="str">
        <f t="shared" si="48"/>
        <v>-</v>
      </c>
      <c r="I189" s="116">
        <v>325</v>
      </c>
      <c r="J189" s="117">
        <f t="shared" si="49"/>
        <v>0.47058823529411775</v>
      </c>
      <c r="K189" s="116">
        <v>258</v>
      </c>
      <c r="L189" s="117">
        <f t="shared" si="50"/>
        <v>-0.20615384615384613</v>
      </c>
      <c r="M189" s="117">
        <f t="shared" si="52"/>
        <v>-2.6415094339622636E-2</v>
      </c>
    </row>
    <row r="190" spans="1:14" x14ac:dyDescent="0.25">
      <c r="B190" s="115" t="s">
        <v>121</v>
      </c>
      <c r="C190" s="116">
        <v>253</v>
      </c>
      <c r="D190" s="117">
        <v>-0.10915492957746475</v>
      </c>
      <c r="E190" s="116">
        <v>0</v>
      </c>
      <c r="F190" s="117">
        <f t="shared" si="47"/>
        <v>-1</v>
      </c>
      <c r="G190" s="116">
        <v>160</v>
      </c>
      <c r="H190" s="117" t="str">
        <f t="shared" si="48"/>
        <v>-</v>
      </c>
      <c r="I190" s="116">
        <v>268</v>
      </c>
      <c r="J190" s="117">
        <f t="shared" si="49"/>
        <v>0.67500000000000004</v>
      </c>
      <c r="K190" s="116">
        <v>221</v>
      </c>
      <c r="L190" s="117">
        <f t="shared" si="50"/>
        <v>-0.17537313432835822</v>
      </c>
      <c r="M190" s="117">
        <f t="shared" si="52"/>
        <v>-0.12648221343873522</v>
      </c>
    </row>
    <row r="191" spans="1:14" x14ac:dyDescent="0.25">
      <c r="B191" s="115" t="s">
        <v>84</v>
      </c>
      <c r="C191" s="116">
        <v>276</v>
      </c>
      <c r="D191" s="117">
        <v>-0.32518337408312958</v>
      </c>
      <c r="E191" s="116">
        <v>0</v>
      </c>
      <c r="F191" s="117">
        <f t="shared" si="47"/>
        <v>-1</v>
      </c>
      <c r="G191" s="116">
        <v>213</v>
      </c>
      <c r="H191" s="117" t="str">
        <f t="shared" si="48"/>
        <v>-</v>
      </c>
      <c r="I191" s="116">
        <v>406</v>
      </c>
      <c r="J191" s="117">
        <f t="shared" si="49"/>
        <v>0.9061032863849765</v>
      </c>
      <c r="K191" s="116">
        <v>344</v>
      </c>
      <c r="L191" s="117">
        <f t="shared" si="50"/>
        <v>-0.15270935960591137</v>
      </c>
      <c r="M191" s="117">
        <f t="shared" si="52"/>
        <v>0.24637681159420288</v>
      </c>
    </row>
    <row r="192" spans="1:14" x14ac:dyDescent="0.25">
      <c r="B192" s="115" t="s">
        <v>86</v>
      </c>
      <c r="C192" s="116">
        <v>226</v>
      </c>
      <c r="D192" s="117">
        <v>-0.22068965517241379</v>
      </c>
      <c r="E192" s="116">
        <v>126</v>
      </c>
      <c r="F192" s="117">
        <f t="shared" si="47"/>
        <v>-0.44247787610619471</v>
      </c>
      <c r="G192" s="116">
        <v>289</v>
      </c>
      <c r="H192" s="117">
        <f t="shared" si="48"/>
        <v>1.2936507936507935</v>
      </c>
      <c r="I192" s="116">
        <v>450</v>
      </c>
      <c r="J192" s="117">
        <f t="shared" si="49"/>
        <v>0.55709342560553643</v>
      </c>
      <c r="K192" s="116">
        <v>416</v>
      </c>
      <c r="L192" s="117">
        <f t="shared" si="50"/>
        <v>-7.5555555555555598E-2</v>
      </c>
      <c r="M192" s="117">
        <f t="shared" si="52"/>
        <v>0.84070796460176989</v>
      </c>
    </row>
    <row r="193" spans="2:14" x14ac:dyDescent="0.25">
      <c r="B193" s="115" t="s">
        <v>88</v>
      </c>
      <c r="C193" s="116">
        <v>328</v>
      </c>
      <c r="D193" s="117">
        <v>-0.22090261282660328</v>
      </c>
      <c r="E193" s="116">
        <v>140</v>
      </c>
      <c r="F193" s="117">
        <f t="shared" si="47"/>
        <v>-0.57317073170731714</v>
      </c>
      <c r="G193" s="116">
        <v>260</v>
      </c>
      <c r="H193" s="117">
        <f t="shared" si="48"/>
        <v>0.85714285714285721</v>
      </c>
      <c r="I193" s="116">
        <v>243</v>
      </c>
      <c r="J193" s="117">
        <f t="shared" si="49"/>
        <v>-6.5384615384615374E-2</v>
      </c>
      <c r="K193" s="116">
        <v>288</v>
      </c>
      <c r="L193" s="117">
        <f t="shared" si="50"/>
        <v>0.18518518518518512</v>
      </c>
      <c r="M193" s="117">
        <f t="shared" si="52"/>
        <v>-0.12195121951219512</v>
      </c>
    </row>
    <row r="194" spans="2:14" x14ac:dyDescent="0.25">
      <c r="B194" s="115" t="s">
        <v>90</v>
      </c>
      <c r="C194" s="116">
        <v>285</v>
      </c>
      <c r="D194" s="117">
        <v>-0.29802955665024633</v>
      </c>
      <c r="E194" s="116">
        <v>131</v>
      </c>
      <c r="F194" s="117">
        <f t="shared" si="47"/>
        <v>-0.54035087719298247</v>
      </c>
      <c r="G194" s="116">
        <v>411</v>
      </c>
      <c r="H194" s="117">
        <f t="shared" si="48"/>
        <v>2.1374045801526718</v>
      </c>
      <c r="I194" s="116">
        <v>291</v>
      </c>
      <c r="J194" s="117">
        <f t="shared" si="49"/>
        <v>-0.29197080291970801</v>
      </c>
      <c r="K194" s="116">
        <v>386</v>
      </c>
      <c r="L194" s="117">
        <f>IFERROR(K194/I194-1,"-")</f>
        <v>0.32646048109965631</v>
      </c>
      <c r="M194" s="117">
        <f t="shared" si="52"/>
        <v>0.35438596491228069</v>
      </c>
    </row>
    <row r="195" spans="2:14" x14ac:dyDescent="0.25">
      <c r="B195" s="115" t="s">
        <v>92</v>
      </c>
      <c r="C195" s="116">
        <v>523</v>
      </c>
      <c r="D195" s="117">
        <v>0.15964523281596454</v>
      </c>
      <c r="E195" s="116">
        <v>98</v>
      </c>
      <c r="F195" s="117">
        <f t="shared" si="47"/>
        <v>-0.81261950286806883</v>
      </c>
      <c r="G195" s="116">
        <v>1087</v>
      </c>
      <c r="H195" s="117">
        <f t="shared" si="48"/>
        <v>10.091836734693878</v>
      </c>
      <c r="I195" s="116">
        <v>472</v>
      </c>
      <c r="J195" s="117">
        <f t="shared" si="49"/>
        <v>-0.56577736890524377</v>
      </c>
      <c r="K195" s="116">
        <v>961</v>
      </c>
      <c r="L195" s="117">
        <f>IFERROR(K195/I195-1,"-")</f>
        <v>1.0360169491525424</v>
      </c>
      <c r="M195" s="117">
        <f t="shared" si="52"/>
        <v>0.83747609942638612</v>
      </c>
    </row>
    <row r="196" spans="2:14" x14ac:dyDescent="0.25">
      <c r="B196" s="115" t="s">
        <v>94</v>
      </c>
      <c r="C196" s="116">
        <v>366</v>
      </c>
      <c r="D196" s="117">
        <v>-0.24223602484472051</v>
      </c>
      <c r="E196" s="116">
        <v>193</v>
      </c>
      <c r="F196" s="117">
        <f t="shared" si="47"/>
        <v>-0.47267759562841527</v>
      </c>
      <c r="G196" s="116">
        <v>547</v>
      </c>
      <c r="H196" s="117">
        <f t="shared" si="48"/>
        <v>1.8341968911917097</v>
      </c>
      <c r="I196" s="116">
        <v>662</v>
      </c>
      <c r="J196" s="117">
        <f t="shared" si="49"/>
        <v>0.21023765996343702</v>
      </c>
      <c r="K196" s="116">
        <v>674</v>
      </c>
      <c r="L196" s="117">
        <f>IFERROR(K196/I196-1,"-")</f>
        <v>1.812688821752273E-2</v>
      </c>
      <c r="M196" s="117">
        <f t="shared" si="52"/>
        <v>0.84153005464480879</v>
      </c>
    </row>
    <row r="197" spans="2:14" ht="15.75" x14ac:dyDescent="0.25">
      <c r="B197" s="118" t="s">
        <v>36</v>
      </c>
      <c r="C197" s="119">
        <v>3923</v>
      </c>
      <c r="D197" s="120">
        <v>-0.21805860075742478</v>
      </c>
      <c r="E197" s="119">
        <v>1919</v>
      </c>
      <c r="F197" s="120">
        <f t="shared" si="47"/>
        <v>-0.51083354575579909</v>
      </c>
      <c r="G197" s="119">
        <v>3450</v>
      </c>
      <c r="H197" s="120">
        <f t="shared" si="48"/>
        <v>0.79781136008337672</v>
      </c>
      <c r="I197" s="119">
        <v>4851</v>
      </c>
      <c r="J197" s="120">
        <f t="shared" si="49"/>
        <v>0.4060869565217391</v>
      </c>
      <c r="K197" s="119">
        <v>5958</v>
      </c>
      <c r="L197" s="120">
        <v>0.22820037105751401</v>
      </c>
      <c r="M197" s="120">
        <v>0.51873566148355854</v>
      </c>
    </row>
    <row r="198" spans="2:14" ht="6" customHeight="1" x14ac:dyDescent="0.25"/>
    <row r="199" spans="2:14" x14ac:dyDescent="0.25">
      <c r="B199" s="106" t="s">
        <v>41</v>
      </c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</row>
    <row r="200" spans="2:14" x14ac:dyDescent="0.25">
      <c r="I200" s="121"/>
    </row>
    <row r="202" spans="2:14" ht="48.75" customHeight="1" thickBot="1" x14ac:dyDescent="0.3">
      <c r="B202" s="265" t="s">
        <v>275</v>
      </c>
      <c r="C202" s="265"/>
      <c r="D202" s="265"/>
      <c r="E202" s="265"/>
      <c r="F202" s="265"/>
      <c r="G202" s="265"/>
      <c r="H202" s="265"/>
      <c r="I202" s="265"/>
      <c r="J202" s="265"/>
      <c r="K202" s="265"/>
      <c r="L202" s="265"/>
      <c r="M202" s="265"/>
      <c r="N202" s="1" t="s">
        <v>122</v>
      </c>
    </row>
    <row r="203" spans="2:14" ht="10.5" customHeight="1" thickBot="1" x14ac:dyDescent="0.3">
      <c r="B203" s="107"/>
      <c r="C203" s="108"/>
      <c r="D203" s="107"/>
      <c r="E203" s="107"/>
      <c r="F203" s="107"/>
      <c r="G203" s="107"/>
      <c r="H203" s="107"/>
      <c r="I203" s="107"/>
      <c r="J203" s="107"/>
      <c r="K203" s="4"/>
      <c r="L203" s="4"/>
      <c r="N203" s="1" t="s">
        <v>123</v>
      </c>
    </row>
    <row r="204" spans="2:14" ht="22.5" thickTop="1" thickBot="1" x14ac:dyDescent="0.3">
      <c r="B204" s="122" t="str">
        <f>C204</f>
        <v>Países Bajos</v>
      </c>
      <c r="C204" s="283" t="s">
        <v>124</v>
      </c>
      <c r="D204" s="284"/>
      <c r="E204" s="284"/>
      <c r="F204" s="284"/>
      <c r="G204" s="284"/>
      <c r="H204" s="284"/>
      <c r="I204" s="284"/>
      <c r="J204" s="284"/>
      <c r="K204" s="284"/>
      <c r="L204" s="284"/>
      <c r="M204" s="285"/>
    </row>
    <row r="205" spans="2:14" ht="22.5" thickTop="1" thickBot="1" x14ac:dyDescent="0.3">
      <c r="B205" s="110"/>
      <c r="C205" s="286">
        <v>2019</v>
      </c>
      <c r="D205" s="287"/>
      <c r="E205" s="288">
        <v>2020</v>
      </c>
      <c r="F205" s="287"/>
      <c r="G205" s="288">
        <v>2021</v>
      </c>
      <c r="H205" s="287"/>
      <c r="I205" s="288">
        <v>2022</v>
      </c>
      <c r="J205" s="287"/>
      <c r="K205" s="288">
        <v>2023</v>
      </c>
      <c r="L205" s="289"/>
      <c r="M205" s="290"/>
    </row>
    <row r="206" spans="2:14" ht="16.5" thickTop="1" thickBot="1" x14ac:dyDescent="0.3">
      <c r="B206" s="86"/>
      <c r="C206" s="112" t="s">
        <v>70</v>
      </c>
      <c r="D206" s="113" t="str">
        <f>CONCATENATE("var. ",RIGHT(C205,2),"/",RIGHT(C205-1,2))</f>
        <v>var. 19/18</v>
      </c>
      <c r="E206" s="114" t="s">
        <v>70</v>
      </c>
      <c r="F206" s="113" t="str">
        <f>CONCATENATE("var. ",RIGHT(E205,2),"/",RIGHT(E205-1,2))</f>
        <v>var. 20/19</v>
      </c>
      <c r="G206" s="114" t="s">
        <v>70</v>
      </c>
      <c r="H206" s="113" t="s">
        <v>244</v>
      </c>
      <c r="I206" s="114" t="s">
        <v>70</v>
      </c>
      <c r="J206" s="113" t="s">
        <v>137</v>
      </c>
      <c r="K206" s="114" t="s">
        <v>70</v>
      </c>
      <c r="L206" s="113" t="s">
        <v>267</v>
      </c>
      <c r="M206" s="113" t="s">
        <v>245</v>
      </c>
    </row>
    <row r="207" spans="2:14" x14ac:dyDescent="0.25">
      <c r="B207" s="115" t="s">
        <v>72</v>
      </c>
      <c r="C207" s="116">
        <v>645</v>
      </c>
      <c r="D207" s="117">
        <v>-9.916201117318435E-2</v>
      </c>
      <c r="E207" s="116">
        <v>661</v>
      </c>
      <c r="F207" s="117">
        <f t="shared" ref="F207:F219" si="53">IFERROR(E207/C207-1,"-")</f>
        <v>2.4806201550387597E-2</v>
      </c>
      <c r="G207" s="116">
        <v>80</v>
      </c>
      <c r="H207" s="117">
        <f t="shared" ref="H207:H219" si="54">IFERROR(G207/E207-1,"-")</f>
        <v>-0.87897125567322243</v>
      </c>
      <c r="I207" s="116">
        <v>841</v>
      </c>
      <c r="J207" s="117">
        <f t="shared" ref="J207:J219" si="55">IFERROR(I207/G207-1,"-")</f>
        <v>9.5124999999999993</v>
      </c>
      <c r="K207" s="116">
        <v>839</v>
      </c>
      <c r="L207" s="117">
        <f t="shared" ref="L207:L215" si="56">IFERROR(K207/I207-1,"-")</f>
        <v>-2.3781212841854638E-3</v>
      </c>
      <c r="M207" s="117">
        <f t="shared" ref="M207" si="57">K207/C207-1</f>
        <v>0.30077519379844952</v>
      </c>
    </row>
    <row r="208" spans="2:14" x14ac:dyDescent="0.25">
      <c r="B208" s="115" t="s">
        <v>74</v>
      </c>
      <c r="C208" s="116">
        <v>446</v>
      </c>
      <c r="D208" s="117">
        <v>-6.4989517819706522E-2</v>
      </c>
      <c r="E208" s="116">
        <v>450</v>
      </c>
      <c r="F208" s="117">
        <f t="shared" si="53"/>
        <v>8.9686098654708779E-3</v>
      </c>
      <c r="G208" s="116">
        <v>65</v>
      </c>
      <c r="H208" s="117">
        <f t="shared" si="54"/>
        <v>-0.85555555555555562</v>
      </c>
      <c r="I208" s="116">
        <v>652</v>
      </c>
      <c r="J208" s="117">
        <f t="shared" si="55"/>
        <v>9.0307692307692307</v>
      </c>
      <c r="K208" s="116">
        <v>647</v>
      </c>
      <c r="L208" s="117">
        <f t="shared" si="56"/>
        <v>-7.6687116564416735E-3</v>
      </c>
      <c r="M208" s="117">
        <f>IFERROR(K208/C208-1,"-")</f>
        <v>0.45067264573991039</v>
      </c>
    </row>
    <row r="209" spans="2:14" x14ac:dyDescent="0.25">
      <c r="B209" s="115" t="s">
        <v>76</v>
      </c>
      <c r="C209" s="116">
        <v>550</v>
      </c>
      <c r="D209" s="117">
        <v>-1.2567324955116699E-2</v>
      </c>
      <c r="E209" s="116">
        <v>200</v>
      </c>
      <c r="F209" s="117">
        <f t="shared" si="53"/>
        <v>-0.63636363636363635</v>
      </c>
      <c r="G209" s="116">
        <v>113</v>
      </c>
      <c r="H209" s="117">
        <f t="shared" si="54"/>
        <v>-0.43500000000000005</v>
      </c>
      <c r="I209" s="116">
        <v>550</v>
      </c>
      <c r="J209" s="117">
        <f t="shared" si="55"/>
        <v>3.8672566371681416</v>
      </c>
      <c r="K209" s="116">
        <v>645</v>
      </c>
      <c r="L209" s="117">
        <f t="shared" si="56"/>
        <v>0.17272727272727262</v>
      </c>
      <c r="M209" s="117">
        <f t="shared" ref="M209:M218" si="58">IFERROR(K209/C209-1,"-")</f>
        <v>0.17272727272727262</v>
      </c>
    </row>
    <row r="210" spans="2:14" x14ac:dyDescent="0.25">
      <c r="B210" s="115" t="s">
        <v>78</v>
      </c>
      <c r="C210" s="116">
        <v>183</v>
      </c>
      <c r="D210" s="117">
        <v>-0.1830357142857143</v>
      </c>
      <c r="E210" s="116">
        <v>0</v>
      </c>
      <c r="F210" s="117">
        <f t="shared" si="53"/>
        <v>-1</v>
      </c>
      <c r="G210" s="116">
        <v>91</v>
      </c>
      <c r="H210" s="117" t="str">
        <f t="shared" si="54"/>
        <v>-</v>
      </c>
      <c r="I210" s="116">
        <v>388</v>
      </c>
      <c r="J210" s="117">
        <f t="shared" si="55"/>
        <v>3.2637362637362637</v>
      </c>
      <c r="K210" s="116">
        <v>482</v>
      </c>
      <c r="L210" s="117">
        <f t="shared" si="56"/>
        <v>0.24226804123711343</v>
      </c>
      <c r="M210" s="117">
        <f t="shared" si="58"/>
        <v>1.6338797814207648</v>
      </c>
    </row>
    <row r="211" spans="2:14" x14ac:dyDescent="0.25">
      <c r="B211" s="115" t="s">
        <v>80</v>
      </c>
      <c r="C211" s="116">
        <v>227</v>
      </c>
      <c r="D211" s="117">
        <v>0.2541436464088398</v>
      </c>
      <c r="E211" s="116">
        <v>0</v>
      </c>
      <c r="F211" s="117">
        <f t="shared" si="53"/>
        <v>-1</v>
      </c>
      <c r="G211" s="116">
        <v>94</v>
      </c>
      <c r="H211" s="117" t="str">
        <f t="shared" si="54"/>
        <v>-</v>
      </c>
      <c r="I211" s="116">
        <v>435</v>
      </c>
      <c r="J211" s="117">
        <f t="shared" si="55"/>
        <v>3.6276595744680851</v>
      </c>
      <c r="K211" s="116">
        <v>431</v>
      </c>
      <c r="L211" s="117">
        <f t="shared" si="56"/>
        <v>-9.1954022988506301E-3</v>
      </c>
      <c r="M211" s="117">
        <f t="shared" si="58"/>
        <v>0.8986784140969164</v>
      </c>
    </row>
    <row r="212" spans="2:14" x14ac:dyDescent="0.25">
      <c r="B212" s="115" t="s">
        <v>82</v>
      </c>
      <c r="C212" s="116">
        <v>252</v>
      </c>
      <c r="D212" s="117">
        <v>0.26633165829145722</v>
      </c>
      <c r="E212" s="116">
        <v>0</v>
      </c>
      <c r="F212" s="117">
        <f t="shared" si="53"/>
        <v>-1</v>
      </c>
      <c r="G212" s="116">
        <v>197</v>
      </c>
      <c r="H212" s="117" t="str">
        <f t="shared" si="54"/>
        <v>-</v>
      </c>
      <c r="I212" s="116">
        <v>373</v>
      </c>
      <c r="J212" s="117">
        <f t="shared" si="55"/>
        <v>0.89340101522842641</v>
      </c>
      <c r="K212" s="116">
        <v>225</v>
      </c>
      <c r="L212" s="117">
        <f t="shared" si="56"/>
        <v>-0.39678284182305634</v>
      </c>
      <c r="M212" s="117">
        <f t="shared" si="58"/>
        <v>-0.1071428571428571</v>
      </c>
    </row>
    <row r="213" spans="2:14" x14ac:dyDescent="0.25">
      <c r="B213" s="115" t="s">
        <v>84</v>
      </c>
      <c r="C213" s="116">
        <v>388</v>
      </c>
      <c r="D213" s="117">
        <v>0.12463768115942031</v>
      </c>
      <c r="E213" s="116">
        <v>0</v>
      </c>
      <c r="F213" s="117">
        <f t="shared" si="53"/>
        <v>-1</v>
      </c>
      <c r="G213" s="116">
        <v>428</v>
      </c>
      <c r="H213" s="117" t="str">
        <f t="shared" si="54"/>
        <v>-</v>
      </c>
      <c r="I213" s="116">
        <v>244</v>
      </c>
      <c r="J213" s="117">
        <f t="shared" si="55"/>
        <v>-0.42990654205607481</v>
      </c>
      <c r="K213" s="116">
        <v>569</v>
      </c>
      <c r="L213" s="117">
        <f t="shared" si="56"/>
        <v>1.331967213114754</v>
      </c>
      <c r="M213" s="117">
        <f t="shared" si="58"/>
        <v>0.46649484536082464</v>
      </c>
    </row>
    <row r="214" spans="2:14" x14ac:dyDescent="0.25">
      <c r="B214" s="115" t="s">
        <v>86</v>
      </c>
      <c r="C214" s="116">
        <v>437</v>
      </c>
      <c r="D214" s="117">
        <v>-0.10450819672131151</v>
      </c>
      <c r="E214" s="116">
        <v>77</v>
      </c>
      <c r="F214" s="117">
        <f t="shared" si="53"/>
        <v>-0.82379862700228834</v>
      </c>
      <c r="G214" s="116">
        <v>407</v>
      </c>
      <c r="H214" s="117">
        <f t="shared" si="54"/>
        <v>4.2857142857142856</v>
      </c>
      <c r="I214" s="116">
        <v>636</v>
      </c>
      <c r="J214" s="117">
        <f t="shared" si="55"/>
        <v>0.5626535626535627</v>
      </c>
      <c r="K214" s="116">
        <v>720</v>
      </c>
      <c r="L214" s="117">
        <f t="shared" si="56"/>
        <v>0.13207547169811318</v>
      </c>
      <c r="M214" s="117">
        <f t="shared" si="58"/>
        <v>0.64759725400457668</v>
      </c>
    </row>
    <row r="215" spans="2:14" x14ac:dyDescent="0.25">
      <c r="B215" s="115" t="s">
        <v>88</v>
      </c>
      <c r="C215" s="116">
        <v>361</v>
      </c>
      <c r="D215" s="117">
        <v>0.19536423841059603</v>
      </c>
      <c r="E215" s="116">
        <v>29</v>
      </c>
      <c r="F215" s="117">
        <f t="shared" si="53"/>
        <v>-0.91966759002770082</v>
      </c>
      <c r="G215" s="116">
        <v>329</v>
      </c>
      <c r="H215" s="117">
        <f t="shared" si="54"/>
        <v>10.344827586206897</v>
      </c>
      <c r="I215" s="116">
        <v>373</v>
      </c>
      <c r="J215" s="117">
        <f t="shared" si="55"/>
        <v>0.13373860182370811</v>
      </c>
      <c r="K215" s="116">
        <v>576</v>
      </c>
      <c r="L215" s="117">
        <f t="shared" si="56"/>
        <v>0.54423592493297579</v>
      </c>
      <c r="M215" s="117">
        <f t="shared" si="58"/>
        <v>0.59556786703601117</v>
      </c>
    </row>
    <row r="216" spans="2:14" x14ac:dyDescent="0.25">
      <c r="B216" s="115" t="s">
        <v>90</v>
      </c>
      <c r="C216" s="116">
        <v>306</v>
      </c>
      <c r="D216" s="117">
        <v>-0.16164383561643836</v>
      </c>
      <c r="E216" s="116">
        <v>47</v>
      </c>
      <c r="F216" s="117">
        <f t="shared" si="53"/>
        <v>-0.84640522875816993</v>
      </c>
      <c r="G216" s="116">
        <v>410</v>
      </c>
      <c r="H216" s="117">
        <f t="shared" si="54"/>
        <v>7.7234042553191493</v>
      </c>
      <c r="I216" s="116">
        <v>371</v>
      </c>
      <c r="J216" s="117">
        <f t="shared" si="55"/>
        <v>-9.5121951219512169E-2</v>
      </c>
      <c r="K216" s="116">
        <v>441</v>
      </c>
      <c r="L216" s="117">
        <f>IFERROR(K216/I216-1,"-")</f>
        <v>0.18867924528301883</v>
      </c>
      <c r="M216" s="117">
        <f t="shared" si="58"/>
        <v>0.44117647058823528</v>
      </c>
    </row>
    <row r="217" spans="2:14" x14ac:dyDescent="0.25">
      <c r="B217" s="115" t="s">
        <v>92</v>
      </c>
      <c r="C217" s="116">
        <v>367</v>
      </c>
      <c r="D217" s="117">
        <v>-8.2500000000000018E-2</v>
      </c>
      <c r="E217" s="116">
        <v>129</v>
      </c>
      <c r="F217" s="117">
        <f t="shared" si="53"/>
        <v>-0.64850136239782019</v>
      </c>
      <c r="G217" s="116">
        <v>693</v>
      </c>
      <c r="H217" s="117">
        <f t="shared" si="54"/>
        <v>4.3720930232558137</v>
      </c>
      <c r="I217" s="116">
        <v>765</v>
      </c>
      <c r="J217" s="117">
        <f t="shared" si="55"/>
        <v>0.10389610389610393</v>
      </c>
      <c r="K217" s="116">
        <v>827</v>
      </c>
      <c r="L217" s="117">
        <f>IFERROR(K217/I217-1,"-")</f>
        <v>8.1045751633986862E-2</v>
      </c>
      <c r="M217" s="117">
        <f t="shared" si="58"/>
        <v>1.2534059945504086</v>
      </c>
    </row>
    <row r="218" spans="2:14" x14ac:dyDescent="0.25">
      <c r="B218" s="115" t="s">
        <v>94</v>
      </c>
      <c r="C218" s="116">
        <v>768</v>
      </c>
      <c r="D218" s="117">
        <v>0.27363184079601988</v>
      </c>
      <c r="E218" s="116">
        <v>101</v>
      </c>
      <c r="F218" s="117">
        <f t="shared" si="53"/>
        <v>-0.86848958333333337</v>
      </c>
      <c r="G218" s="116">
        <v>771</v>
      </c>
      <c r="H218" s="117">
        <f t="shared" si="54"/>
        <v>6.6336633663366333</v>
      </c>
      <c r="I218" s="116">
        <v>835</v>
      </c>
      <c r="J218" s="117">
        <f t="shared" si="55"/>
        <v>8.3009079118028462E-2</v>
      </c>
      <c r="K218" s="116">
        <v>981</v>
      </c>
      <c r="L218" s="117">
        <f>IFERROR(K218/I218-1,"-")</f>
        <v>0.17485029940119756</v>
      </c>
      <c r="M218" s="117">
        <f t="shared" si="58"/>
        <v>0.27734375</v>
      </c>
    </row>
    <row r="219" spans="2:14" ht="15.75" x14ac:dyDescent="0.25">
      <c r="B219" s="118" t="s">
        <v>36</v>
      </c>
      <c r="C219" s="119">
        <v>4930</v>
      </c>
      <c r="D219" s="120">
        <v>1.5029853819229944E-2</v>
      </c>
      <c r="E219" s="119">
        <v>1882</v>
      </c>
      <c r="F219" s="120">
        <f t="shared" si="53"/>
        <v>-0.61825557809330633</v>
      </c>
      <c r="G219" s="119">
        <v>3678</v>
      </c>
      <c r="H219" s="120">
        <f t="shared" si="54"/>
        <v>0.9543039319872475</v>
      </c>
      <c r="I219" s="119">
        <v>6463</v>
      </c>
      <c r="J219" s="120">
        <f t="shared" si="55"/>
        <v>0.75720500271886904</v>
      </c>
      <c r="K219" s="119">
        <v>7383</v>
      </c>
      <c r="L219" s="120">
        <v>0.14234875444839856</v>
      </c>
      <c r="M219" s="120">
        <v>0.49756592292089241</v>
      </c>
    </row>
    <row r="220" spans="2:14" ht="6" customHeight="1" x14ac:dyDescent="0.25"/>
    <row r="221" spans="2:14" x14ac:dyDescent="0.25">
      <c r="B221" s="106" t="s">
        <v>41</v>
      </c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</row>
    <row r="222" spans="2:14" x14ac:dyDescent="0.25">
      <c r="I222" s="121"/>
      <c r="K222" s="123"/>
      <c r="M222" s="123"/>
    </row>
    <row r="224" spans="2:14" ht="48.75" customHeight="1" thickBot="1" x14ac:dyDescent="0.3">
      <c r="B224" s="265" t="s">
        <v>276</v>
      </c>
      <c r="C224" s="265"/>
      <c r="D224" s="265"/>
      <c r="E224" s="265"/>
      <c r="F224" s="265"/>
      <c r="G224" s="265"/>
      <c r="H224" s="265"/>
      <c r="I224" s="265"/>
      <c r="J224" s="265"/>
      <c r="K224" s="265"/>
      <c r="L224" s="265"/>
      <c r="M224" s="265"/>
      <c r="N224" s="1" t="s">
        <v>149</v>
      </c>
    </row>
    <row r="225" spans="2:14" ht="10.5" customHeight="1" thickBot="1" x14ac:dyDescent="0.3">
      <c r="B225" s="107"/>
      <c r="C225" s="108"/>
      <c r="D225" s="107"/>
      <c r="E225" s="107"/>
      <c r="F225" s="107"/>
      <c r="G225" s="107"/>
      <c r="H225" s="107"/>
      <c r="I225" s="107"/>
      <c r="J225" s="107"/>
      <c r="K225" s="4"/>
      <c r="L225" s="4"/>
      <c r="N225" s="1" t="s">
        <v>150</v>
      </c>
    </row>
    <row r="226" spans="2:14" ht="22.5" thickTop="1" thickBot="1" x14ac:dyDescent="0.3">
      <c r="B226" s="122" t="str">
        <f>C226</f>
        <v>Dinamarca</v>
      </c>
      <c r="C226" s="283" t="s">
        <v>129</v>
      </c>
      <c r="D226" s="284"/>
      <c r="E226" s="284"/>
      <c r="F226" s="284"/>
      <c r="G226" s="284"/>
      <c r="H226" s="284"/>
      <c r="I226" s="284"/>
      <c r="J226" s="284"/>
      <c r="K226" s="284"/>
      <c r="L226" s="284"/>
      <c r="M226" s="285"/>
    </row>
    <row r="227" spans="2:14" ht="22.5" thickTop="1" thickBot="1" x14ac:dyDescent="0.3">
      <c r="B227" s="110"/>
      <c r="C227" s="286">
        <v>2019</v>
      </c>
      <c r="D227" s="287"/>
      <c r="E227" s="288">
        <v>2020</v>
      </c>
      <c r="F227" s="287"/>
      <c r="G227" s="288">
        <v>2021</v>
      </c>
      <c r="H227" s="287"/>
      <c r="I227" s="288">
        <v>2022</v>
      </c>
      <c r="J227" s="287"/>
      <c r="K227" s="288">
        <v>2023</v>
      </c>
      <c r="L227" s="289"/>
      <c r="M227" s="290"/>
    </row>
    <row r="228" spans="2:14" ht="16.5" thickTop="1" thickBot="1" x14ac:dyDescent="0.3">
      <c r="B228" s="86"/>
      <c r="C228" s="112" t="s">
        <v>70</v>
      </c>
      <c r="D228" s="113" t="str">
        <f>CONCATENATE("var. ",RIGHT(C227,2),"/",RIGHT(C227-1,2))</f>
        <v>var. 19/18</v>
      </c>
      <c r="E228" s="114" t="s">
        <v>70</v>
      </c>
      <c r="F228" s="113" t="str">
        <f>CONCATENATE("var. ",RIGHT(E227,2),"/",RIGHT(E227-1,2))</f>
        <v>var. 20/19</v>
      </c>
      <c r="G228" s="114" t="s">
        <v>70</v>
      </c>
      <c r="H228" s="113" t="s">
        <v>244</v>
      </c>
      <c r="I228" s="114" t="s">
        <v>70</v>
      </c>
      <c r="J228" s="113" t="s">
        <v>137</v>
      </c>
      <c r="K228" s="114" t="s">
        <v>70</v>
      </c>
      <c r="L228" s="113" t="s">
        <v>267</v>
      </c>
      <c r="M228" s="113" t="s">
        <v>245</v>
      </c>
    </row>
    <row r="229" spans="2:14" x14ac:dyDescent="0.25">
      <c r="B229" s="115" t="s">
        <v>72</v>
      </c>
      <c r="C229" s="116">
        <v>816</v>
      </c>
      <c r="D229" s="117">
        <v>-0.1823647294589178</v>
      </c>
      <c r="E229" s="116">
        <v>738</v>
      </c>
      <c r="F229" s="117">
        <f t="shared" ref="F229:F241" si="59">IFERROR(E229/C229-1,"-")</f>
        <v>-9.5588235294117641E-2</v>
      </c>
      <c r="G229" s="116">
        <v>4</v>
      </c>
      <c r="H229" s="117">
        <f t="shared" ref="H229:H241" si="60">IFERROR(G229/E229-1,"-")</f>
        <v>-0.99457994579945797</v>
      </c>
      <c r="I229" s="116">
        <v>507</v>
      </c>
      <c r="J229" s="117">
        <f t="shared" ref="J229:J241" si="61">IFERROR(I229/G229-1,"-")</f>
        <v>125.75</v>
      </c>
      <c r="K229" s="116">
        <v>531</v>
      </c>
      <c r="L229" s="117">
        <f t="shared" ref="L229:L237" si="62">IFERROR(K229/I229-1,"-")</f>
        <v>4.7337278106508895E-2</v>
      </c>
      <c r="M229" s="117">
        <f t="shared" ref="M229" si="63">K229/C229-1</f>
        <v>-0.34926470588235292</v>
      </c>
    </row>
    <row r="230" spans="2:14" x14ac:dyDescent="0.25">
      <c r="B230" s="115" t="s">
        <v>74</v>
      </c>
      <c r="C230" s="116">
        <v>537</v>
      </c>
      <c r="D230" s="117">
        <v>0.10040983606557385</v>
      </c>
      <c r="E230" s="116">
        <v>520</v>
      </c>
      <c r="F230" s="117">
        <f t="shared" si="59"/>
        <v>-3.1657355679702071E-2</v>
      </c>
      <c r="G230" s="116">
        <v>4</v>
      </c>
      <c r="H230" s="117">
        <f t="shared" si="60"/>
        <v>-0.99230769230769234</v>
      </c>
      <c r="I230" s="116">
        <v>218</v>
      </c>
      <c r="J230" s="117">
        <f t="shared" si="61"/>
        <v>53.5</v>
      </c>
      <c r="K230" s="116">
        <v>389</v>
      </c>
      <c r="L230" s="117">
        <f t="shared" si="62"/>
        <v>0.78440366972477071</v>
      </c>
      <c r="M230" s="117">
        <f>IFERROR(K230/C230-1,"-")</f>
        <v>-0.27560521415270023</v>
      </c>
    </row>
    <row r="231" spans="2:14" x14ac:dyDescent="0.25">
      <c r="B231" s="115" t="s">
        <v>76</v>
      </c>
      <c r="C231" s="116">
        <v>925</v>
      </c>
      <c r="D231" s="117">
        <v>0.23005319148936176</v>
      </c>
      <c r="E231" s="116">
        <v>322</v>
      </c>
      <c r="F231" s="117">
        <f t="shared" si="59"/>
        <v>-0.65189189189189189</v>
      </c>
      <c r="G231" s="116">
        <v>9</v>
      </c>
      <c r="H231" s="117">
        <f t="shared" si="60"/>
        <v>-0.97204968944099379</v>
      </c>
      <c r="I231" s="116">
        <v>305</v>
      </c>
      <c r="J231" s="117">
        <f t="shared" si="61"/>
        <v>32.888888888888886</v>
      </c>
      <c r="K231" s="116">
        <v>538</v>
      </c>
      <c r="L231" s="117">
        <f t="shared" si="62"/>
        <v>0.76393442622950825</v>
      </c>
      <c r="M231" s="117">
        <f t="shared" ref="M231:M240" si="64">IFERROR(K231/C231-1,"-")</f>
        <v>-0.41837837837837832</v>
      </c>
    </row>
    <row r="232" spans="2:14" x14ac:dyDescent="0.25">
      <c r="B232" s="115" t="s">
        <v>78</v>
      </c>
      <c r="C232" s="116">
        <v>371</v>
      </c>
      <c r="D232" s="117">
        <v>0.21241830065359468</v>
      </c>
      <c r="E232" s="116">
        <v>0</v>
      </c>
      <c r="F232" s="117">
        <f t="shared" si="59"/>
        <v>-1</v>
      </c>
      <c r="G232" s="116">
        <v>19</v>
      </c>
      <c r="H232" s="117" t="str">
        <f t="shared" si="60"/>
        <v>-</v>
      </c>
      <c r="I232" s="116">
        <v>251</v>
      </c>
      <c r="J232" s="117">
        <f t="shared" si="61"/>
        <v>12.210526315789474</v>
      </c>
      <c r="K232" s="116">
        <v>210</v>
      </c>
      <c r="L232" s="117">
        <f t="shared" si="62"/>
        <v>-0.1633466135458167</v>
      </c>
      <c r="M232" s="117">
        <f t="shared" si="64"/>
        <v>-0.43396226415094341</v>
      </c>
    </row>
    <row r="233" spans="2:14" x14ac:dyDescent="0.25">
      <c r="B233" s="115" t="s">
        <v>80</v>
      </c>
      <c r="C233" s="116">
        <v>85</v>
      </c>
      <c r="D233" s="117">
        <v>0.16438356164383561</v>
      </c>
      <c r="E233" s="116">
        <v>0</v>
      </c>
      <c r="F233" s="117">
        <f t="shared" si="59"/>
        <v>-1</v>
      </c>
      <c r="G233" s="116">
        <v>19</v>
      </c>
      <c r="H233" s="117" t="str">
        <f t="shared" si="60"/>
        <v>-</v>
      </c>
      <c r="I233" s="116">
        <v>88</v>
      </c>
      <c r="J233" s="117">
        <f t="shared" si="61"/>
        <v>3.6315789473684212</v>
      </c>
      <c r="K233" s="116">
        <v>51</v>
      </c>
      <c r="L233" s="117">
        <f t="shared" si="62"/>
        <v>-0.42045454545454541</v>
      </c>
      <c r="M233" s="117">
        <f t="shared" si="64"/>
        <v>-0.4</v>
      </c>
    </row>
    <row r="234" spans="2:14" x14ac:dyDescent="0.25">
      <c r="B234" s="115" t="s">
        <v>82</v>
      </c>
      <c r="C234" s="116">
        <v>61</v>
      </c>
      <c r="D234" s="117">
        <v>1.44</v>
      </c>
      <c r="E234" s="116">
        <v>0</v>
      </c>
      <c r="F234" s="117">
        <f t="shared" si="59"/>
        <v>-1</v>
      </c>
      <c r="G234" s="116">
        <v>15</v>
      </c>
      <c r="H234" s="117" t="str">
        <f t="shared" si="60"/>
        <v>-</v>
      </c>
      <c r="I234" s="116">
        <v>91</v>
      </c>
      <c r="J234" s="117">
        <f t="shared" si="61"/>
        <v>5.0666666666666664</v>
      </c>
      <c r="K234" s="116">
        <v>162</v>
      </c>
      <c r="L234" s="117">
        <f t="shared" si="62"/>
        <v>0.78021978021978011</v>
      </c>
      <c r="M234" s="117">
        <f t="shared" si="64"/>
        <v>1.6557377049180326</v>
      </c>
    </row>
    <row r="235" spans="2:14" x14ac:dyDescent="0.25">
      <c r="B235" s="115" t="s">
        <v>84</v>
      </c>
      <c r="C235" s="116">
        <v>142</v>
      </c>
      <c r="D235" s="117">
        <v>0.8441558441558441</v>
      </c>
      <c r="E235" s="116">
        <v>0</v>
      </c>
      <c r="F235" s="117">
        <f t="shared" si="59"/>
        <v>-1</v>
      </c>
      <c r="G235" s="116">
        <v>109</v>
      </c>
      <c r="H235" s="117" t="str">
        <f t="shared" si="60"/>
        <v>-</v>
      </c>
      <c r="I235" s="116">
        <v>118</v>
      </c>
      <c r="J235" s="117">
        <f t="shared" si="61"/>
        <v>8.256880733944949E-2</v>
      </c>
      <c r="K235" s="116">
        <v>144</v>
      </c>
      <c r="L235" s="117">
        <f t="shared" si="62"/>
        <v>0.22033898305084754</v>
      </c>
      <c r="M235" s="117">
        <f t="shared" si="64"/>
        <v>1.4084507042253502E-2</v>
      </c>
    </row>
    <row r="236" spans="2:14" x14ac:dyDescent="0.25">
      <c r="B236" s="115" t="s">
        <v>86</v>
      </c>
      <c r="C236" s="116">
        <v>196</v>
      </c>
      <c r="D236" s="117">
        <v>0.12643678160919536</v>
      </c>
      <c r="E236" s="116">
        <v>11</v>
      </c>
      <c r="F236" s="117">
        <f t="shared" si="59"/>
        <v>-0.94387755102040816</v>
      </c>
      <c r="G236" s="116">
        <v>72</v>
      </c>
      <c r="H236" s="117">
        <f t="shared" si="60"/>
        <v>5.5454545454545459</v>
      </c>
      <c r="I236" s="116">
        <v>75</v>
      </c>
      <c r="J236" s="117">
        <f t="shared" si="61"/>
        <v>4.1666666666666741E-2</v>
      </c>
      <c r="K236" s="116">
        <v>234</v>
      </c>
      <c r="L236" s="117">
        <f t="shared" si="62"/>
        <v>2.12</v>
      </c>
      <c r="M236" s="117">
        <f t="shared" si="64"/>
        <v>0.19387755102040827</v>
      </c>
    </row>
    <row r="237" spans="2:14" x14ac:dyDescent="0.25">
      <c r="B237" s="115" t="s">
        <v>88</v>
      </c>
      <c r="C237" s="116">
        <v>237</v>
      </c>
      <c r="D237" s="117">
        <v>1.7882352941176469</v>
      </c>
      <c r="E237" s="116">
        <v>0</v>
      </c>
      <c r="F237" s="117">
        <f t="shared" si="59"/>
        <v>-1</v>
      </c>
      <c r="G237" s="116">
        <v>58</v>
      </c>
      <c r="H237" s="117" t="str">
        <f t="shared" si="60"/>
        <v>-</v>
      </c>
      <c r="I237" s="116">
        <v>50</v>
      </c>
      <c r="J237" s="117">
        <f t="shared" si="61"/>
        <v>-0.13793103448275867</v>
      </c>
      <c r="K237" s="116">
        <v>136</v>
      </c>
      <c r="L237" s="117">
        <f t="shared" si="62"/>
        <v>1.7200000000000002</v>
      </c>
      <c r="M237" s="117">
        <f t="shared" si="64"/>
        <v>-0.42616033755274263</v>
      </c>
    </row>
    <row r="238" spans="2:14" x14ac:dyDescent="0.25">
      <c r="B238" s="115" t="s">
        <v>90</v>
      </c>
      <c r="C238" s="116">
        <v>168</v>
      </c>
      <c r="D238" s="117">
        <v>-0.38461538461538458</v>
      </c>
      <c r="E238" s="116">
        <v>45</v>
      </c>
      <c r="F238" s="117">
        <f t="shared" si="59"/>
        <v>-0.73214285714285721</v>
      </c>
      <c r="G238" s="116">
        <v>250</v>
      </c>
      <c r="H238" s="117">
        <f t="shared" si="60"/>
        <v>4.5555555555555554</v>
      </c>
      <c r="I238" s="116">
        <v>275</v>
      </c>
      <c r="J238" s="117">
        <f t="shared" si="61"/>
        <v>0.10000000000000009</v>
      </c>
      <c r="K238" s="116">
        <v>223</v>
      </c>
      <c r="L238" s="117">
        <f>IFERROR(K238/I238-1,"-")</f>
        <v>-0.18909090909090909</v>
      </c>
      <c r="M238" s="117">
        <f t="shared" si="64"/>
        <v>0.32738095238095233</v>
      </c>
    </row>
    <row r="239" spans="2:14" x14ac:dyDescent="0.25">
      <c r="B239" s="115" t="s">
        <v>92</v>
      </c>
      <c r="C239" s="116">
        <v>317</v>
      </c>
      <c r="D239" s="117">
        <v>-0.46362098138747887</v>
      </c>
      <c r="E239" s="116">
        <v>18</v>
      </c>
      <c r="F239" s="117">
        <f t="shared" si="59"/>
        <v>-0.94321766561514198</v>
      </c>
      <c r="G239" s="116">
        <v>419</v>
      </c>
      <c r="H239" s="117">
        <f t="shared" si="60"/>
        <v>22.277777777777779</v>
      </c>
      <c r="I239" s="116">
        <v>369</v>
      </c>
      <c r="J239" s="117">
        <f t="shared" si="61"/>
        <v>-0.11933174224343679</v>
      </c>
      <c r="K239" s="116">
        <v>445</v>
      </c>
      <c r="L239" s="117">
        <f>IFERROR(K239/I239-1,"-")</f>
        <v>0.20596205962059622</v>
      </c>
      <c r="M239" s="117">
        <f t="shared" si="64"/>
        <v>0.40378548895899047</v>
      </c>
    </row>
    <row r="240" spans="2:14" x14ac:dyDescent="0.25">
      <c r="B240" s="115" t="s">
        <v>94</v>
      </c>
      <c r="C240" s="116">
        <v>448</v>
      </c>
      <c r="D240" s="117">
        <v>-0.34788937409024745</v>
      </c>
      <c r="E240" s="116">
        <v>13</v>
      </c>
      <c r="F240" s="117">
        <f t="shared" si="59"/>
        <v>-0.9709821428571429</v>
      </c>
      <c r="G240" s="116">
        <v>464</v>
      </c>
      <c r="H240" s="117">
        <f t="shared" si="60"/>
        <v>34.692307692307693</v>
      </c>
      <c r="I240" s="116">
        <v>400</v>
      </c>
      <c r="J240" s="117">
        <f t="shared" si="61"/>
        <v>-0.13793103448275867</v>
      </c>
      <c r="K240" s="116">
        <v>442</v>
      </c>
      <c r="L240" s="117">
        <f>IFERROR(K240/I240-1,"-")</f>
        <v>0.10499999999999998</v>
      </c>
      <c r="M240" s="117">
        <f t="shared" si="64"/>
        <v>-1.3392857142857095E-2</v>
      </c>
    </row>
    <row r="241" spans="2:14" ht="15.75" x14ac:dyDescent="0.25">
      <c r="B241" s="118" t="s">
        <v>36</v>
      </c>
      <c r="C241" s="119">
        <v>4303</v>
      </c>
      <c r="D241" s="120">
        <v>-4.9900640317950939E-2</v>
      </c>
      <c r="E241" s="119">
        <v>1701</v>
      </c>
      <c r="F241" s="120">
        <f t="shared" si="59"/>
        <v>-0.60469439925633273</v>
      </c>
      <c r="G241" s="119">
        <v>1442</v>
      </c>
      <c r="H241" s="120">
        <f t="shared" si="60"/>
        <v>-0.15226337448559668</v>
      </c>
      <c r="I241" s="119">
        <v>2747</v>
      </c>
      <c r="J241" s="120">
        <f t="shared" si="61"/>
        <v>0.90499306518723999</v>
      </c>
      <c r="K241" s="119">
        <v>3505</v>
      </c>
      <c r="L241" s="120">
        <v>0.27593738623953401</v>
      </c>
      <c r="M241" s="120">
        <v>-0.18545201022542412</v>
      </c>
    </row>
    <row r="242" spans="2:14" ht="6" customHeight="1" x14ac:dyDescent="0.25"/>
    <row r="243" spans="2:14" x14ac:dyDescent="0.25">
      <c r="B243" s="106" t="s">
        <v>41</v>
      </c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</row>
    <row r="244" spans="2:14" x14ac:dyDescent="0.25">
      <c r="C244" s="80"/>
      <c r="G244" s="80"/>
      <c r="I244" s="80"/>
      <c r="K244" s="80"/>
    </row>
    <row r="250" spans="2:14" ht="48.75" customHeight="1" thickBot="1" x14ac:dyDescent="0.3">
      <c r="B250" s="265" t="s">
        <v>277</v>
      </c>
      <c r="C250" s="265"/>
      <c r="D250" s="265"/>
      <c r="E250" s="265"/>
      <c r="F250" s="265"/>
      <c r="G250" s="265"/>
      <c r="H250" s="265"/>
      <c r="I250" s="265"/>
      <c r="J250" s="265"/>
      <c r="K250" s="265"/>
      <c r="L250" s="265"/>
      <c r="M250" s="265"/>
      <c r="N250" s="1" t="s">
        <v>149</v>
      </c>
    </row>
    <row r="251" spans="2:14" ht="10.5" customHeight="1" thickBot="1" x14ac:dyDescent="0.3">
      <c r="B251" s="107"/>
      <c r="C251" s="108"/>
      <c r="D251" s="107"/>
      <c r="E251" s="107"/>
      <c r="F251" s="107"/>
      <c r="G251" s="107"/>
      <c r="H251" s="107"/>
      <c r="I251" s="107"/>
      <c r="J251" s="107"/>
      <c r="K251" s="4"/>
      <c r="L251" s="4"/>
      <c r="N251" s="1" t="s">
        <v>150</v>
      </c>
    </row>
    <row r="252" spans="2:14" ht="22.5" thickTop="1" thickBot="1" x14ac:dyDescent="0.3">
      <c r="B252" s="122" t="str">
        <f>C252</f>
        <v>Suecia</v>
      </c>
      <c r="C252" s="283" t="s">
        <v>132</v>
      </c>
      <c r="D252" s="284"/>
      <c r="E252" s="284"/>
      <c r="F252" s="284"/>
      <c r="G252" s="284"/>
      <c r="H252" s="284"/>
      <c r="I252" s="284"/>
      <c r="J252" s="284"/>
      <c r="K252" s="284"/>
      <c r="L252" s="284"/>
      <c r="M252" s="285"/>
    </row>
    <row r="253" spans="2:14" ht="22.5" thickTop="1" thickBot="1" x14ac:dyDescent="0.3">
      <c r="B253" s="110"/>
      <c r="C253" s="286">
        <v>2019</v>
      </c>
      <c r="D253" s="287"/>
      <c r="E253" s="288">
        <v>2020</v>
      </c>
      <c r="F253" s="287"/>
      <c r="G253" s="288">
        <v>2021</v>
      </c>
      <c r="H253" s="287"/>
      <c r="I253" s="288">
        <v>2022</v>
      </c>
      <c r="J253" s="287"/>
      <c r="K253" s="288">
        <v>2023</v>
      </c>
      <c r="L253" s="289"/>
      <c r="M253" s="290"/>
    </row>
    <row r="254" spans="2:14" ht="16.5" thickTop="1" thickBot="1" x14ac:dyDescent="0.3">
      <c r="B254" s="86"/>
      <c r="C254" s="112" t="s">
        <v>70</v>
      </c>
      <c r="D254" s="113" t="str">
        <f>CONCATENATE("var. ",RIGHT(C253,2),"/",RIGHT(C253-1,2))</f>
        <v>var. 19/18</v>
      </c>
      <c r="E254" s="114" t="s">
        <v>70</v>
      </c>
      <c r="F254" s="113" t="str">
        <f>CONCATENATE("var. ",RIGHT(E253,2),"/",RIGHT(E253-1,2))</f>
        <v>var. 20/19</v>
      </c>
      <c r="G254" s="114" t="s">
        <v>70</v>
      </c>
      <c r="H254" s="113" t="s">
        <v>244</v>
      </c>
      <c r="I254" s="114" t="s">
        <v>70</v>
      </c>
      <c r="J254" s="113" t="s">
        <v>137</v>
      </c>
      <c r="K254" s="114" t="s">
        <v>70</v>
      </c>
      <c r="L254" s="113" t="s">
        <v>267</v>
      </c>
      <c r="M254" s="113" t="s">
        <v>245</v>
      </c>
    </row>
    <row r="255" spans="2:14" x14ac:dyDescent="0.25">
      <c r="B255" s="115" t="s">
        <v>72</v>
      </c>
      <c r="C255" s="116">
        <v>1087</v>
      </c>
      <c r="D255" s="117">
        <v>-0.36021188934667447</v>
      </c>
      <c r="E255" s="116">
        <v>814</v>
      </c>
      <c r="F255" s="117">
        <f t="shared" ref="F255:F267" si="65">IFERROR(E255/C255-1,"-")</f>
        <v>-0.25114995400183993</v>
      </c>
      <c r="G255" s="116">
        <v>32</v>
      </c>
      <c r="H255" s="117">
        <f t="shared" ref="H255:H267" si="66">IFERROR(G255/E255-1,"-")</f>
        <v>-0.9606879606879607</v>
      </c>
      <c r="I255" s="116">
        <v>571</v>
      </c>
      <c r="J255" s="117">
        <f t="shared" ref="J255:J267" si="67">IFERROR(I255/G255-1,"-")</f>
        <v>16.84375</v>
      </c>
      <c r="K255" s="116">
        <v>1003</v>
      </c>
      <c r="L255" s="117">
        <f t="shared" ref="L255:L263" si="68">IFERROR(K255/I255-1,"-")</f>
        <v>0.75656742556917678</v>
      </c>
      <c r="M255" s="117">
        <f t="shared" ref="M255" si="69">K255/C255-1</f>
        <v>-7.7276908923643028E-2</v>
      </c>
    </row>
    <row r="256" spans="2:14" x14ac:dyDescent="0.25">
      <c r="B256" s="115" t="s">
        <v>74</v>
      </c>
      <c r="C256" s="116">
        <v>944</v>
      </c>
      <c r="D256" s="117">
        <v>-0.10859301227573182</v>
      </c>
      <c r="E256" s="116">
        <v>745</v>
      </c>
      <c r="F256" s="117">
        <f t="shared" si="65"/>
        <v>-0.21080508474576276</v>
      </c>
      <c r="G256" s="116">
        <v>17</v>
      </c>
      <c r="H256" s="117">
        <f t="shared" si="66"/>
        <v>-0.97718120805369124</v>
      </c>
      <c r="I256" s="116">
        <v>551</v>
      </c>
      <c r="J256" s="117">
        <f t="shared" si="67"/>
        <v>31.411764705882355</v>
      </c>
      <c r="K256" s="116">
        <v>608</v>
      </c>
      <c r="L256" s="117">
        <f t="shared" si="68"/>
        <v>0.10344827586206895</v>
      </c>
      <c r="M256" s="117">
        <f>IFERROR(K256/C256-1,"-")</f>
        <v>-0.35593220338983056</v>
      </c>
    </row>
    <row r="257" spans="2:13" x14ac:dyDescent="0.25">
      <c r="B257" s="115" t="s">
        <v>76</v>
      </c>
      <c r="C257" s="116">
        <v>806</v>
      </c>
      <c r="D257" s="117">
        <v>-0.21823472356935014</v>
      </c>
      <c r="E257" s="116">
        <v>339</v>
      </c>
      <c r="F257" s="117">
        <f t="shared" si="65"/>
        <v>-0.57940446650124078</v>
      </c>
      <c r="G257" s="116">
        <v>48</v>
      </c>
      <c r="H257" s="117">
        <f t="shared" si="66"/>
        <v>-0.8584070796460177</v>
      </c>
      <c r="I257" s="116">
        <v>386</v>
      </c>
      <c r="J257" s="117">
        <f t="shared" si="67"/>
        <v>7.0416666666666661</v>
      </c>
      <c r="K257" s="116">
        <v>626</v>
      </c>
      <c r="L257" s="117">
        <f t="shared" si="68"/>
        <v>0.62176165803108807</v>
      </c>
      <c r="M257" s="117">
        <f t="shared" ref="M257:M266" si="70">IFERROR(K257/C257-1,"-")</f>
        <v>-0.22332506203473945</v>
      </c>
    </row>
    <row r="258" spans="2:13" x14ac:dyDescent="0.25">
      <c r="B258" s="115" t="s">
        <v>78</v>
      </c>
      <c r="C258" s="116">
        <v>457</v>
      </c>
      <c r="D258" s="117">
        <v>-8.4168336673346666E-2</v>
      </c>
      <c r="E258" s="116">
        <v>0</v>
      </c>
      <c r="F258" s="117">
        <f t="shared" si="65"/>
        <v>-1</v>
      </c>
      <c r="G258" s="116">
        <v>105</v>
      </c>
      <c r="H258" s="117" t="str">
        <f t="shared" si="66"/>
        <v>-</v>
      </c>
      <c r="I258" s="116">
        <v>324</v>
      </c>
      <c r="J258" s="117">
        <f t="shared" si="67"/>
        <v>2.0857142857142859</v>
      </c>
      <c r="K258" s="116">
        <v>411</v>
      </c>
      <c r="L258" s="117">
        <f t="shared" si="68"/>
        <v>0.2685185185185186</v>
      </c>
      <c r="M258" s="117">
        <f t="shared" si="70"/>
        <v>-0.10065645514223198</v>
      </c>
    </row>
    <row r="259" spans="2:13" x14ac:dyDescent="0.25">
      <c r="B259" s="115" t="s">
        <v>80</v>
      </c>
      <c r="C259" s="116">
        <v>96</v>
      </c>
      <c r="D259" s="117">
        <v>-0.32867132867132864</v>
      </c>
      <c r="E259" s="116">
        <v>0</v>
      </c>
      <c r="F259" s="117">
        <f t="shared" si="65"/>
        <v>-1</v>
      </c>
      <c r="G259" s="116">
        <v>56</v>
      </c>
      <c r="H259" s="117" t="str">
        <f t="shared" si="66"/>
        <v>-</v>
      </c>
      <c r="I259" s="116">
        <v>196</v>
      </c>
      <c r="J259" s="117">
        <f t="shared" si="67"/>
        <v>2.5</v>
      </c>
      <c r="K259" s="116">
        <v>95</v>
      </c>
      <c r="L259" s="117">
        <f t="shared" si="68"/>
        <v>-0.51530612244897966</v>
      </c>
      <c r="M259" s="117">
        <f t="shared" si="70"/>
        <v>-1.041666666666663E-2</v>
      </c>
    </row>
    <row r="260" spans="2:13" x14ac:dyDescent="0.25">
      <c r="B260" s="115" t="s">
        <v>82</v>
      </c>
      <c r="C260" s="116">
        <v>80</v>
      </c>
      <c r="D260" s="117">
        <v>-0.46308724832214765</v>
      </c>
      <c r="E260" s="116">
        <v>0</v>
      </c>
      <c r="F260" s="117">
        <f t="shared" si="65"/>
        <v>-1</v>
      </c>
      <c r="G260" s="116">
        <v>61</v>
      </c>
      <c r="H260" s="117" t="str">
        <f t="shared" si="66"/>
        <v>-</v>
      </c>
      <c r="I260" s="116">
        <v>343</v>
      </c>
      <c r="J260" s="117">
        <f t="shared" si="67"/>
        <v>4.6229508196721314</v>
      </c>
      <c r="K260" s="116">
        <v>78</v>
      </c>
      <c r="L260" s="117">
        <f t="shared" si="68"/>
        <v>-0.77259475218658891</v>
      </c>
      <c r="M260" s="117">
        <f t="shared" si="70"/>
        <v>-2.5000000000000022E-2</v>
      </c>
    </row>
    <row r="261" spans="2:13" x14ac:dyDescent="0.25">
      <c r="B261" s="115" t="s">
        <v>84</v>
      </c>
      <c r="C261" s="116">
        <v>188</v>
      </c>
      <c r="D261" s="117">
        <v>0.7407407407407407</v>
      </c>
      <c r="E261" s="116">
        <v>0</v>
      </c>
      <c r="F261" s="117">
        <f t="shared" si="65"/>
        <v>-1</v>
      </c>
      <c r="G261" s="116">
        <v>94</v>
      </c>
      <c r="H261" s="117" t="str">
        <f t="shared" si="66"/>
        <v>-</v>
      </c>
      <c r="I261" s="116">
        <v>64</v>
      </c>
      <c r="J261" s="117">
        <f t="shared" si="67"/>
        <v>-0.31914893617021278</v>
      </c>
      <c r="K261" s="116">
        <v>141</v>
      </c>
      <c r="L261" s="117">
        <f t="shared" si="68"/>
        <v>1.203125</v>
      </c>
      <c r="M261" s="117">
        <f t="shared" si="70"/>
        <v>-0.25</v>
      </c>
    </row>
    <row r="262" spans="2:13" x14ac:dyDescent="0.25">
      <c r="B262" s="115" t="s">
        <v>86</v>
      </c>
      <c r="C262" s="116">
        <v>162</v>
      </c>
      <c r="D262" s="117">
        <v>0.33884297520661155</v>
      </c>
      <c r="E262" s="116">
        <v>24</v>
      </c>
      <c r="F262" s="117">
        <f t="shared" si="65"/>
        <v>-0.85185185185185186</v>
      </c>
      <c r="G262" s="116">
        <v>62</v>
      </c>
      <c r="H262" s="117">
        <f t="shared" si="66"/>
        <v>1.5833333333333335</v>
      </c>
      <c r="I262" s="116">
        <v>25</v>
      </c>
      <c r="J262" s="117">
        <f t="shared" si="67"/>
        <v>-0.59677419354838712</v>
      </c>
      <c r="K262" s="116">
        <v>102</v>
      </c>
      <c r="L262" s="117">
        <f t="shared" si="68"/>
        <v>3.08</v>
      </c>
      <c r="M262" s="117">
        <f t="shared" si="70"/>
        <v>-0.37037037037037035</v>
      </c>
    </row>
    <row r="263" spans="2:13" x14ac:dyDescent="0.25">
      <c r="B263" s="115" t="s">
        <v>88</v>
      </c>
      <c r="C263" s="116">
        <v>101</v>
      </c>
      <c r="D263" s="117">
        <v>-0.16528925619834711</v>
      </c>
      <c r="E263" s="116">
        <v>63</v>
      </c>
      <c r="F263" s="117">
        <f t="shared" si="65"/>
        <v>-0.37623762376237624</v>
      </c>
      <c r="G263" s="116">
        <v>113</v>
      </c>
      <c r="H263" s="117">
        <f t="shared" si="66"/>
        <v>0.79365079365079372</v>
      </c>
      <c r="I263" s="116">
        <v>73</v>
      </c>
      <c r="J263" s="117">
        <f t="shared" si="67"/>
        <v>-0.35398230088495575</v>
      </c>
      <c r="K263" s="116">
        <v>105</v>
      </c>
      <c r="L263" s="117">
        <f t="shared" si="68"/>
        <v>0.43835616438356162</v>
      </c>
      <c r="M263" s="117">
        <f t="shared" si="70"/>
        <v>3.9603960396039639E-2</v>
      </c>
    </row>
    <row r="264" spans="2:13" x14ac:dyDescent="0.25">
      <c r="B264" s="115" t="s">
        <v>90</v>
      </c>
      <c r="C264" s="116">
        <v>472</v>
      </c>
      <c r="D264" s="117">
        <v>-0.10266159695817489</v>
      </c>
      <c r="E264" s="116">
        <v>33</v>
      </c>
      <c r="F264" s="117">
        <f t="shared" si="65"/>
        <v>-0.93008474576271183</v>
      </c>
      <c r="G264" s="116">
        <v>242</v>
      </c>
      <c r="H264" s="117">
        <f t="shared" si="66"/>
        <v>6.333333333333333</v>
      </c>
      <c r="I264" s="116">
        <v>286</v>
      </c>
      <c r="J264" s="117">
        <f t="shared" si="67"/>
        <v>0.18181818181818188</v>
      </c>
      <c r="K264" s="116">
        <v>452</v>
      </c>
      <c r="L264" s="117">
        <f>IFERROR(K264/I264-1,"-")</f>
        <v>0.58041958041958042</v>
      </c>
      <c r="M264" s="117">
        <f t="shared" si="70"/>
        <v>-4.2372881355932202E-2</v>
      </c>
    </row>
    <row r="265" spans="2:13" x14ac:dyDescent="0.25">
      <c r="B265" s="115" t="s">
        <v>92</v>
      </c>
      <c r="C265" s="116">
        <v>649</v>
      </c>
      <c r="D265" s="117">
        <v>-0.50495804729214333</v>
      </c>
      <c r="E265" s="116">
        <v>49</v>
      </c>
      <c r="F265" s="117">
        <f t="shared" si="65"/>
        <v>-0.92449922958397535</v>
      </c>
      <c r="G265" s="116">
        <v>453</v>
      </c>
      <c r="H265" s="117">
        <f t="shared" si="66"/>
        <v>8.2448979591836729</v>
      </c>
      <c r="I265" s="116">
        <v>541</v>
      </c>
      <c r="J265" s="117">
        <f t="shared" si="67"/>
        <v>0.19426048565121423</v>
      </c>
      <c r="K265" s="116">
        <v>635</v>
      </c>
      <c r="L265" s="117">
        <f>IFERROR(K265/I265-1,"-")</f>
        <v>0.17375231053604434</v>
      </c>
      <c r="M265" s="117">
        <f t="shared" si="70"/>
        <v>-2.1571648690292711E-2</v>
      </c>
    </row>
    <row r="266" spans="2:13" x14ac:dyDescent="0.25">
      <c r="B266" s="115" t="s">
        <v>94</v>
      </c>
      <c r="C266" s="116">
        <v>837</v>
      </c>
      <c r="D266" s="117">
        <v>-0.27595155709342556</v>
      </c>
      <c r="E266" s="116">
        <v>47</v>
      </c>
      <c r="F266" s="117">
        <f t="shared" si="65"/>
        <v>-0.9438470728793309</v>
      </c>
      <c r="G266" s="116">
        <v>727</v>
      </c>
      <c r="H266" s="117">
        <f t="shared" si="66"/>
        <v>14.468085106382979</v>
      </c>
      <c r="I266" s="116">
        <v>662</v>
      </c>
      <c r="J266" s="117">
        <f t="shared" si="67"/>
        <v>-8.9408528198074322E-2</v>
      </c>
      <c r="K266" s="116">
        <v>656</v>
      </c>
      <c r="L266" s="117">
        <f>IFERROR(K266/I266-1,"-")</f>
        <v>-9.0634441087613649E-3</v>
      </c>
      <c r="M266" s="117">
        <f t="shared" si="70"/>
        <v>-0.21624850657108718</v>
      </c>
    </row>
    <row r="267" spans="2:13" ht="15.75" x14ac:dyDescent="0.25">
      <c r="B267" s="118" t="s">
        <v>36</v>
      </c>
      <c r="C267" s="119">
        <v>5879</v>
      </c>
      <c r="D267" s="120">
        <v>-0.25798308721443897</v>
      </c>
      <c r="E267" s="119">
        <v>2155</v>
      </c>
      <c r="F267" s="120">
        <f t="shared" si="65"/>
        <v>-0.63344106140500078</v>
      </c>
      <c r="G267" s="119">
        <v>2010</v>
      </c>
      <c r="H267" s="120">
        <f t="shared" si="66"/>
        <v>-6.7285382830626461E-2</v>
      </c>
      <c r="I267" s="119">
        <v>4022</v>
      </c>
      <c r="J267" s="120">
        <f t="shared" si="67"/>
        <v>1.0009950248756221</v>
      </c>
      <c r="K267" s="119">
        <v>4912</v>
      </c>
      <c r="L267" s="120">
        <v>0.22128294380905023</v>
      </c>
      <c r="M267" s="120">
        <v>-0.16448375574077223</v>
      </c>
    </row>
    <row r="268" spans="2:13" ht="6" customHeight="1" x14ac:dyDescent="0.25"/>
    <row r="269" spans="2:13" x14ac:dyDescent="0.25">
      <c r="B269" s="106" t="s">
        <v>41</v>
      </c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</row>
    <row r="270" spans="2:13" x14ac:dyDescent="0.25">
      <c r="C270" s="80"/>
      <c r="G270" s="80"/>
      <c r="I270" s="80"/>
      <c r="K270" s="80"/>
    </row>
  </sheetData>
  <mergeCells count="84">
    <mergeCell ref="B250:M250"/>
    <mergeCell ref="C252:M252"/>
    <mergeCell ref="C253:D253"/>
    <mergeCell ref="E253:F253"/>
    <mergeCell ref="G253:H253"/>
    <mergeCell ref="I253:J253"/>
    <mergeCell ref="K253:M253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0A0BA-2EED-4391-842E-0920C603A834}">
  <sheetPr>
    <tabColor rgb="FFF29140"/>
  </sheetPr>
  <dimension ref="A4:N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65" t="s">
        <v>263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1" t="s">
        <v>67</v>
      </c>
    </row>
    <row r="5" spans="1:14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N5" s="1" t="s">
        <v>68</v>
      </c>
    </row>
    <row r="6" spans="1:14" ht="22.5" thickTop="1" thickBot="1" x14ac:dyDescent="0.3">
      <c r="B6" s="109" t="s">
        <v>36</v>
      </c>
      <c r="C6" s="283" t="s">
        <v>133</v>
      </c>
      <c r="D6" s="284"/>
      <c r="E6" s="284"/>
      <c r="F6" s="284"/>
      <c r="G6" s="284"/>
      <c r="H6" s="284"/>
      <c r="I6" s="284"/>
      <c r="J6" s="284"/>
      <c r="K6" s="284"/>
      <c r="L6" s="284"/>
      <c r="M6" s="285"/>
    </row>
    <row r="7" spans="1:14" ht="22.5" thickTop="1" thickBot="1" x14ac:dyDescent="0.3">
      <c r="B7" s="110"/>
      <c r="C7" s="286">
        <v>2019</v>
      </c>
      <c r="D7" s="287"/>
      <c r="E7" s="288" t="s">
        <v>278</v>
      </c>
      <c r="F7" s="287"/>
      <c r="G7" s="288" t="s">
        <v>279</v>
      </c>
      <c r="H7" s="287"/>
      <c r="I7" s="288">
        <v>2022</v>
      </c>
      <c r="J7" s="287"/>
      <c r="K7" s="288">
        <v>2023</v>
      </c>
      <c r="L7" s="289"/>
      <c r="M7" s="290"/>
    </row>
    <row r="8" spans="1:14" ht="16.5" thickTop="1" thickBot="1" x14ac:dyDescent="0.3">
      <c r="B8" s="86"/>
      <c r="C8" s="112" t="s">
        <v>70</v>
      </c>
      <c r="D8" s="113" t="str">
        <f>CONCATENATE("var ",RIGHT(C7,2),"/",RIGHT(C7-1,2))</f>
        <v>var 19/18</v>
      </c>
      <c r="E8" s="114" t="s">
        <v>70</v>
      </c>
      <c r="F8" s="113" t="str">
        <f>CONCATENATE("var ",RIGHT(E7,2),"/",RIGHT(C7,2))</f>
        <v>var 20/19</v>
      </c>
      <c r="G8" s="114" t="s">
        <v>70</v>
      </c>
      <c r="H8" s="113" t="str">
        <f>CONCATENATE("var ",RIGHT(G7,2),"/",RIGHT(E7,2))</f>
        <v>var 21/20</v>
      </c>
      <c r="I8" s="114" t="s">
        <v>70</v>
      </c>
      <c r="J8" s="113" t="str">
        <f>CONCATENATE("var ",RIGHT(I7,2),"/",RIGHT(G7,2))</f>
        <v>var 22/21</v>
      </c>
      <c r="K8" s="114" t="s">
        <v>70</v>
      </c>
      <c r="L8" s="113" t="str">
        <f>CONCATENATE("var ",RIGHT(K7,2),"/",RIGHT(I7,2))</f>
        <v>var 23/22</v>
      </c>
      <c r="M8" s="113" t="str">
        <f>CONCATENATE("var ",RIGHT(K7,2),"/",RIGHT(C7,2))</f>
        <v>var 23/19</v>
      </c>
    </row>
    <row r="9" spans="1:14" x14ac:dyDescent="0.25">
      <c r="A9" s="1" t="s">
        <v>71</v>
      </c>
      <c r="B9" s="115" t="s">
        <v>72</v>
      </c>
      <c r="C9" s="116">
        <v>50098</v>
      </c>
      <c r="D9" s="117">
        <v>-7.1984291641967957E-2</v>
      </c>
      <c r="E9" s="116">
        <v>46163</v>
      </c>
      <c r="F9" s="117">
        <f t="shared" ref="F9:F21" si="0">IFERROR(E9/C9-1,"-")</f>
        <v>-7.8546049742504676E-2</v>
      </c>
      <c r="G9" s="116">
        <v>9068</v>
      </c>
      <c r="H9" s="117">
        <f t="shared" ref="H9:J21" si="1">IFERROR(G9/E9-1,"-")</f>
        <v>-0.80356562615081339</v>
      </c>
      <c r="I9" s="116">
        <v>40065</v>
      </c>
      <c r="J9" s="117">
        <f t="shared" si="1"/>
        <v>3.4182840758711954</v>
      </c>
      <c r="K9" s="116">
        <v>59578</v>
      </c>
      <c r="L9" s="117">
        <f t="shared" ref="L9:L17" si="2">IFERROR(K9/I9-1,"-")</f>
        <v>0.48703357044802198</v>
      </c>
      <c r="M9" s="117">
        <f t="shared" ref="M9" si="3">IFERROR(K9/C9-1,"-")</f>
        <v>0.18922911094255257</v>
      </c>
    </row>
    <row r="10" spans="1:14" x14ac:dyDescent="0.25">
      <c r="A10" s="1" t="s">
        <v>73</v>
      </c>
      <c r="B10" s="115" t="s">
        <v>74</v>
      </c>
      <c r="C10" s="116">
        <v>47287</v>
      </c>
      <c r="D10" s="117">
        <v>-4.7209349183961358E-2</v>
      </c>
      <c r="E10" s="116">
        <v>51846</v>
      </c>
      <c r="F10" s="117">
        <f t="shared" si="0"/>
        <v>9.6411275826337128E-2</v>
      </c>
      <c r="G10" s="116">
        <v>15142</v>
      </c>
      <c r="H10" s="117">
        <f t="shared" si="1"/>
        <v>-0.70794275353932801</v>
      </c>
      <c r="I10" s="116">
        <v>41909</v>
      </c>
      <c r="J10" s="117">
        <f t="shared" si="1"/>
        <v>1.7677321357812708</v>
      </c>
      <c r="K10" s="116">
        <v>52194</v>
      </c>
      <c r="L10" s="117">
        <f t="shared" si="2"/>
        <v>0.24541267985396931</v>
      </c>
      <c r="M10" s="117">
        <f>IFERROR(K10/C10-1,"-")</f>
        <v>0.10377059234038954</v>
      </c>
    </row>
    <row r="11" spans="1:14" x14ac:dyDescent="0.25">
      <c r="A11" s="1" t="s">
        <v>75</v>
      </c>
      <c r="B11" s="115" t="s">
        <v>76</v>
      </c>
      <c r="C11" s="116">
        <v>49408</v>
      </c>
      <c r="D11" s="117">
        <v>-3.8530396201447825E-2</v>
      </c>
      <c r="E11" s="116">
        <v>20252</v>
      </c>
      <c r="F11" s="117">
        <f t="shared" si="0"/>
        <v>-0.59010686528497414</v>
      </c>
      <c r="G11" s="116">
        <v>22329</v>
      </c>
      <c r="H11" s="117">
        <f t="shared" si="1"/>
        <v>0.1025577720718942</v>
      </c>
      <c r="I11" s="116">
        <v>47103</v>
      </c>
      <c r="J11" s="117">
        <f t="shared" si="1"/>
        <v>1.1094988579873708</v>
      </c>
      <c r="K11" s="116">
        <v>58354</v>
      </c>
      <c r="L11" s="117">
        <f t="shared" si="2"/>
        <v>0.23885952062501326</v>
      </c>
      <c r="M11" s="117">
        <f t="shared" ref="M11:M20" si="4">IFERROR(K11/C11-1,"-")</f>
        <v>0.18106379533678751</v>
      </c>
    </row>
    <row r="12" spans="1:14" x14ac:dyDescent="0.25">
      <c r="A12" s="1" t="s">
        <v>77</v>
      </c>
      <c r="B12" s="115" t="s">
        <v>78</v>
      </c>
      <c r="C12" s="116">
        <v>37600</v>
      </c>
      <c r="D12" s="117">
        <v>-8.4423016046947685E-2</v>
      </c>
      <c r="E12" s="116">
        <v>0</v>
      </c>
      <c r="F12" s="117">
        <f t="shared" si="0"/>
        <v>-1</v>
      </c>
      <c r="G12" s="116">
        <v>19557</v>
      </c>
      <c r="H12" s="117" t="str">
        <f t="shared" si="1"/>
        <v>-</v>
      </c>
      <c r="I12" s="116">
        <v>43531</v>
      </c>
      <c r="J12" s="117">
        <f t="shared" si="1"/>
        <v>1.2258526358848494</v>
      </c>
      <c r="K12" s="116">
        <v>42717</v>
      </c>
      <c r="L12" s="117">
        <f t="shared" si="2"/>
        <v>-1.8699317727596476E-2</v>
      </c>
      <c r="M12" s="117">
        <f t="shared" si="4"/>
        <v>0.13609042553191486</v>
      </c>
    </row>
    <row r="13" spans="1:14" x14ac:dyDescent="0.25">
      <c r="A13" s="1" t="s">
        <v>79</v>
      </c>
      <c r="B13" s="115" t="s">
        <v>80</v>
      </c>
      <c r="C13" s="116">
        <v>35022</v>
      </c>
      <c r="D13" s="117">
        <v>-8.6136262818672815E-2</v>
      </c>
      <c r="E13" s="116">
        <v>0</v>
      </c>
      <c r="F13" s="117">
        <f t="shared" si="0"/>
        <v>-1</v>
      </c>
      <c r="G13" s="116">
        <v>24025</v>
      </c>
      <c r="H13" s="117" t="str">
        <f t="shared" si="1"/>
        <v>-</v>
      </c>
      <c r="I13" s="116">
        <v>44866</v>
      </c>
      <c r="J13" s="117">
        <f t="shared" si="1"/>
        <v>0.8674713839750261</v>
      </c>
      <c r="K13" s="116">
        <v>42611</v>
      </c>
      <c r="L13" s="117">
        <f t="shared" si="2"/>
        <v>-5.0260776534569618E-2</v>
      </c>
      <c r="M13" s="117">
        <f t="shared" si="4"/>
        <v>0.21669236479926912</v>
      </c>
    </row>
    <row r="14" spans="1:14" x14ac:dyDescent="0.25">
      <c r="A14" s="1" t="s">
        <v>81</v>
      </c>
      <c r="B14" s="115" t="s">
        <v>82</v>
      </c>
      <c r="C14" s="116">
        <v>31469</v>
      </c>
      <c r="D14" s="117">
        <v>-0.14646450947950851</v>
      </c>
      <c r="E14" s="116">
        <v>0</v>
      </c>
      <c r="F14" s="117">
        <f t="shared" si="0"/>
        <v>-1</v>
      </c>
      <c r="G14" s="116">
        <v>26795</v>
      </c>
      <c r="H14" s="117" t="str">
        <f t="shared" si="1"/>
        <v>-</v>
      </c>
      <c r="I14" s="116">
        <v>40470</v>
      </c>
      <c r="J14" s="117">
        <f t="shared" si="1"/>
        <v>0.51035640977794361</v>
      </c>
      <c r="K14" s="116">
        <v>38639</v>
      </c>
      <c r="L14" s="117">
        <f t="shared" si="2"/>
        <v>-4.5243390165554787E-2</v>
      </c>
      <c r="M14" s="117">
        <f t="shared" si="4"/>
        <v>0.22784327433347107</v>
      </c>
    </row>
    <row r="15" spans="1:14" x14ac:dyDescent="0.25">
      <c r="A15" s="1" t="s">
        <v>83</v>
      </c>
      <c r="B15" s="115" t="s">
        <v>84</v>
      </c>
      <c r="C15" s="116">
        <v>40659</v>
      </c>
      <c r="D15" s="117">
        <v>1.7849096279977994E-2</v>
      </c>
      <c r="E15" s="116">
        <v>0</v>
      </c>
      <c r="F15" s="117">
        <f t="shared" si="0"/>
        <v>-1</v>
      </c>
      <c r="G15" s="116">
        <v>31224</v>
      </c>
      <c r="H15" s="117" t="str">
        <f t="shared" si="1"/>
        <v>-</v>
      </c>
      <c r="I15" s="116">
        <v>43286</v>
      </c>
      <c r="J15" s="117">
        <f t="shared" si="1"/>
        <v>0.38630540609787345</v>
      </c>
      <c r="K15" s="116">
        <v>40407</v>
      </c>
      <c r="L15" s="117">
        <f t="shared" si="2"/>
        <v>-6.651111213787364E-2</v>
      </c>
      <c r="M15" s="117">
        <f t="shared" si="4"/>
        <v>-6.1978897661034704E-3</v>
      </c>
    </row>
    <row r="16" spans="1:14" x14ac:dyDescent="0.25">
      <c r="A16" s="1" t="s">
        <v>85</v>
      </c>
      <c r="B16" s="115" t="s">
        <v>86</v>
      </c>
      <c r="C16" s="116">
        <v>38714</v>
      </c>
      <c r="D16" s="117">
        <v>-2.3828134849592786E-2</v>
      </c>
      <c r="E16" s="116">
        <v>15225</v>
      </c>
      <c r="F16" s="117">
        <f t="shared" si="0"/>
        <v>-0.60673141499199257</v>
      </c>
      <c r="G16" s="116">
        <v>36151</v>
      </c>
      <c r="H16" s="117">
        <f t="shared" si="1"/>
        <v>1.3744499178981937</v>
      </c>
      <c r="I16" s="116">
        <v>41695</v>
      </c>
      <c r="J16" s="117">
        <f t="shared" si="1"/>
        <v>0.15335675361677414</v>
      </c>
      <c r="K16" s="116">
        <v>43373</v>
      </c>
      <c r="L16" s="117">
        <f t="shared" si="2"/>
        <v>4.0244633649118677E-2</v>
      </c>
      <c r="M16" s="117">
        <f t="shared" si="4"/>
        <v>0.12034406157979016</v>
      </c>
    </row>
    <row r="17" spans="1:14" x14ac:dyDescent="0.25">
      <c r="A17" s="1" t="s">
        <v>87</v>
      </c>
      <c r="B17" s="115" t="s">
        <v>88</v>
      </c>
      <c r="C17" s="116">
        <v>36471</v>
      </c>
      <c r="D17" s="117">
        <v>-0.11015956668130578</v>
      </c>
      <c r="E17" s="116">
        <v>14501</v>
      </c>
      <c r="F17" s="117">
        <f t="shared" si="0"/>
        <v>-0.602396424556497</v>
      </c>
      <c r="G17" s="116">
        <v>36202</v>
      </c>
      <c r="H17" s="117">
        <f t="shared" si="1"/>
        <v>1.4965174815529965</v>
      </c>
      <c r="I17" s="116">
        <v>42224</v>
      </c>
      <c r="J17" s="117">
        <f t="shared" si="1"/>
        <v>0.16634440086183089</v>
      </c>
      <c r="K17" s="116">
        <v>40151</v>
      </c>
      <c r="L17" s="117">
        <f t="shared" si="2"/>
        <v>-4.9095301250473677E-2</v>
      </c>
      <c r="M17" s="117">
        <f t="shared" si="4"/>
        <v>0.10090208658934485</v>
      </c>
    </row>
    <row r="18" spans="1:14" x14ac:dyDescent="0.25">
      <c r="A18" s="1" t="s">
        <v>89</v>
      </c>
      <c r="B18" s="115" t="s">
        <v>90</v>
      </c>
      <c r="C18" s="116">
        <v>40116</v>
      </c>
      <c r="D18" s="117">
        <v>-8.9906758320288604E-2</v>
      </c>
      <c r="E18" s="116">
        <v>17308</v>
      </c>
      <c r="F18" s="117">
        <f t="shared" si="0"/>
        <v>-0.56855120151560468</v>
      </c>
      <c r="G18" s="116">
        <v>42785</v>
      </c>
      <c r="H18" s="117">
        <f t="shared" si="1"/>
        <v>1.471978275941761</v>
      </c>
      <c r="I18" s="116">
        <v>48246</v>
      </c>
      <c r="J18" s="117">
        <f t="shared" si="1"/>
        <v>0.12763819095477391</v>
      </c>
      <c r="K18" s="116">
        <v>49321</v>
      </c>
      <c r="L18" s="117">
        <f>IFERROR(K18/I18-1,"-")</f>
        <v>2.2281639928698693E-2</v>
      </c>
      <c r="M18" s="117">
        <f t="shared" si="4"/>
        <v>0.22945956725496064</v>
      </c>
    </row>
    <row r="19" spans="1:14" x14ac:dyDescent="0.25">
      <c r="A19" s="1" t="s">
        <v>91</v>
      </c>
      <c r="B19" s="115" t="s">
        <v>92</v>
      </c>
      <c r="C19" s="116">
        <v>47646</v>
      </c>
      <c r="D19" s="117">
        <v>-5.5972736819163482E-2</v>
      </c>
      <c r="E19" s="116">
        <v>14807</v>
      </c>
      <c r="F19" s="117">
        <f t="shared" si="0"/>
        <v>-0.68922889644461227</v>
      </c>
      <c r="G19" s="116">
        <v>49146</v>
      </c>
      <c r="H19" s="117">
        <f t="shared" si="1"/>
        <v>2.319105828324441</v>
      </c>
      <c r="I19" s="116">
        <v>56046</v>
      </c>
      <c r="J19" s="117">
        <f t="shared" si="1"/>
        <v>0.14039799780246609</v>
      </c>
      <c r="K19" s="116">
        <v>55991</v>
      </c>
      <c r="L19" s="117">
        <f>IFERROR(K19/I19-1,"-")</f>
        <v>-9.8133675909073403E-4</v>
      </c>
      <c r="M19" s="117">
        <f t="shared" si="4"/>
        <v>0.1751458674390296</v>
      </c>
    </row>
    <row r="20" spans="1:14" x14ac:dyDescent="0.25">
      <c r="A20" s="1" t="s">
        <v>93</v>
      </c>
      <c r="B20" s="115" t="s">
        <v>94</v>
      </c>
      <c r="C20" s="116">
        <v>48947</v>
      </c>
      <c r="D20" s="117">
        <v>3.115073265703483E-3</v>
      </c>
      <c r="E20" s="116">
        <v>13546</v>
      </c>
      <c r="F20" s="117">
        <f t="shared" si="0"/>
        <v>-0.72325168038899212</v>
      </c>
      <c r="G20" s="116">
        <v>46745</v>
      </c>
      <c r="H20" s="117">
        <f t="shared" si="1"/>
        <v>2.4508341945961907</v>
      </c>
      <c r="I20" s="116">
        <v>54058</v>
      </c>
      <c r="J20" s="117">
        <f t="shared" si="1"/>
        <v>0.15644453952294368</v>
      </c>
      <c r="K20" s="116">
        <v>53126</v>
      </c>
      <c r="L20" s="117">
        <f>IFERROR(K20/I20-1,"-")</f>
        <v>-1.7240741425875949E-2</v>
      </c>
      <c r="M20" s="117">
        <f t="shared" si="4"/>
        <v>8.5378061985412756E-2</v>
      </c>
    </row>
    <row r="21" spans="1:14" ht="15.75" x14ac:dyDescent="0.25">
      <c r="A21" s="1"/>
      <c r="B21" s="118" t="s">
        <v>36</v>
      </c>
      <c r="C21" s="119">
        <v>503437</v>
      </c>
      <c r="D21" s="120">
        <v>-5.934263458128497E-2</v>
      </c>
      <c r="E21" s="119">
        <v>216673</v>
      </c>
      <c r="F21" s="120">
        <f t="shared" si="0"/>
        <v>-0.56961248378645191</v>
      </c>
      <c r="G21" s="119">
        <v>359169</v>
      </c>
      <c r="H21" s="120">
        <f t="shared" si="1"/>
        <v>0.65765462240334505</v>
      </c>
      <c r="I21" s="119">
        <v>543499</v>
      </c>
      <c r="J21" s="120">
        <f t="shared" si="1"/>
        <v>0.51321244316742254</v>
      </c>
      <c r="K21" s="119">
        <v>576462</v>
      </c>
      <c r="L21" s="120">
        <v>6.0649605611049928E-2</v>
      </c>
      <c r="M21" s="120">
        <v>0.14505290632194301</v>
      </c>
    </row>
    <row r="22" spans="1:14" ht="6" customHeight="1" x14ac:dyDescent="0.25"/>
    <row r="23" spans="1:14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</row>
    <row r="24" spans="1:14" x14ac:dyDescent="0.25">
      <c r="I24" s="121"/>
      <c r="L24" s="80"/>
    </row>
    <row r="26" spans="1:14" ht="48.75" customHeight="1" thickBot="1" x14ac:dyDescent="0.3">
      <c r="B26" s="265" t="s">
        <v>280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1" t="s">
        <v>95</v>
      </c>
    </row>
    <row r="27" spans="1:14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N27" s="1" t="s">
        <v>96</v>
      </c>
    </row>
    <row r="28" spans="1:14" ht="22.5" thickTop="1" thickBot="1" x14ac:dyDescent="0.3">
      <c r="B28" s="122" t="s">
        <v>97</v>
      </c>
      <c r="C28" s="283" t="s">
        <v>138</v>
      </c>
      <c r="D28" s="284"/>
      <c r="E28" s="284"/>
      <c r="F28" s="284"/>
      <c r="G28" s="284"/>
      <c r="H28" s="284"/>
      <c r="I28" s="284"/>
      <c r="J28" s="284"/>
      <c r="K28" s="284"/>
      <c r="L28" s="284"/>
      <c r="M28" s="285"/>
    </row>
    <row r="29" spans="1:14" ht="22.5" thickTop="1" thickBot="1" x14ac:dyDescent="0.3">
      <c r="B29" s="110"/>
      <c r="C29" s="286">
        <v>2019</v>
      </c>
      <c r="D29" s="287"/>
      <c r="E29" s="288" t="s">
        <v>278</v>
      </c>
      <c r="F29" s="287"/>
      <c r="G29" s="288" t="s">
        <v>279</v>
      </c>
      <c r="H29" s="287"/>
      <c r="I29" s="288">
        <v>2022</v>
      </c>
      <c r="J29" s="287"/>
      <c r="K29" s="288">
        <v>2023</v>
      </c>
      <c r="L29" s="289"/>
      <c r="M29" s="290"/>
    </row>
    <row r="30" spans="1:14" ht="16.5" thickTop="1" thickBot="1" x14ac:dyDescent="0.3">
      <c r="B30" s="86"/>
      <c r="C30" s="112" t="s">
        <v>70</v>
      </c>
      <c r="D30" s="113" t="str">
        <f>CONCATENATE("var ",RIGHT(C29,2),"/",RIGHT(C29-1,2))</f>
        <v>var 19/18</v>
      </c>
      <c r="E30" s="114" t="s">
        <v>70</v>
      </c>
      <c r="F30" s="113" t="str">
        <f>CONCATENATE("var ",RIGHT(E29,2),"/",RIGHT(C29,2))</f>
        <v>var 20/19</v>
      </c>
      <c r="G30" s="114" t="s">
        <v>70</v>
      </c>
      <c r="H30" s="113" t="str">
        <f>CONCATENATE("var ",RIGHT(G29,2),"/",RIGHT(E29,2))</f>
        <v>var 21/20</v>
      </c>
      <c r="I30" s="114" t="s">
        <v>70</v>
      </c>
      <c r="J30" s="113" t="str">
        <f>CONCATENATE("var ",RIGHT(I29,2),"/",RIGHT(G29,2))</f>
        <v>var 22/21</v>
      </c>
      <c r="K30" s="114" t="s">
        <v>70</v>
      </c>
      <c r="L30" s="113" t="str">
        <f>CONCATENATE("var ",RIGHT(K29,2),"/",RIGHT(I29,2))</f>
        <v>var 23/22</v>
      </c>
      <c r="M30" s="113" t="str">
        <f>CONCATENATE("var ",RIGHT(K29,2),"/",RIGHT(C29,2))</f>
        <v>var 23/19</v>
      </c>
    </row>
    <row r="31" spans="1:14" x14ac:dyDescent="0.25">
      <c r="B31" s="115" t="s">
        <v>72</v>
      </c>
      <c r="C31" s="116">
        <v>50098</v>
      </c>
      <c r="D31" s="117">
        <v>-7.1984291641967957E-2</v>
      </c>
      <c r="E31" s="116">
        <v>46163</v>
      </c>
      <c r="F31" s="117">
        <f t="shared" ref="F31:F43" si="5">IFERROR(E31/C31-1,"-")</f>
        <v>-7.8546049742504676E-2</v>
      </c>
      <c r="G31" s="116">
        <v>9068</v>
      </c>
      <c r="H31" s="117">
        <f t="shared" ref="H31:H43" si="6">IFERROR(G31/E31-1,"-")</f>
        <v>-0.80356562615081339</v>
      </c>
      <c r="I31" s="116">
        <v>40065</v>
      </c>
      <c r="J31" s="117">
        <f t="shared" ref="J31:J43" si="7">IFERROR(I31/G31-1,"-")</f>
        <v>3.4182840758711954</v>
      </c>
      <c r="K31" s="116">
        <v>59578</v>
      </c>
      <c r="L31" s="117">
        <f t="shared" ref="L31:L39" si="8">IFERROR(K31/I31-1,"-")</f>
        <v>0.48703357044802198</v>
      </c>
      <c r="M31" s="117">
        <f t="shared" ref="M31" si="9">IFERROR(K31/C31-1,"-")</f>
        <v>0.18922911094255257</v>
      </c>
    </row>
    <row r="32" spans="1:14" x14ac:dyDescent="0.25">
      <c r="B32" s="115" t="s">
        <v>74</v>
      </c>
      <c r="C32" s="116">
        <v>47287</v>
      </c>
      <c r="D32" s="117">
        <v>-4.7209349183961358E-2</v>
      </c>
      <c r="E32" s="116">
        <v>51846</v>
      </c>
      <c r="F32" s="117">
        <f t="shared" si="5"/>
        <v>9.6411275826337128E-2</v>
      </c>
      <c r="G32" s="116">
        <v>15142</v>
      </c>
      <c r="H32" s="117">
        <f t="shared" si="6"/>
        <v>-0.70794275353932801</v>
      </c>
      <c r="I32" s="116">
        <v>41909</v>
      </c>
      <c r="J32" s="117">
        <f t="shared" si="7"/>
        <v>1.7677321357812708</v>
      </c>
      <c r="K32" s="116">
        <v>52194</v>
      </c>
      <c r="L32" s="117">
        <f t="shared" si="8"/>
        <v>0.24541267985396931</v>
      </c>
      <c r="M32" s="117">
        <f>IFERROR(K32/C32-1,"-")</f>
        <v>0.10377059234038954</v>
      </c>
    </row>
    <row r="33" spans="2:14" x14ac:dyDescent="0.25">
      <c r="B33" s="115" t="s">
        <v>76</v>
      </c>
      <c r="C33" s="116">
        <v>49408</v>
      </c>
      <c r="D33" s="117">
        <v>-3.8530396201447825E-2</v>
      </c>
      <c r="E33" s="116">
        <v>20252</v>
      </c>
      <c r="F33" s="117">
        <f t="shared" si="5"/>
        <v>-0.59010686528497414</v>
      </c>
      <c r="G33" s="116">
        <v>22329</v>
      </c>
      <c r="H33" s="117">
        <f t="shared" si="6"/>
        <v>0.1025577720718942</v>
      </c>
      <c r="I33" s="116">
        <v>47103</v>
      </c>
      <c r="J33" s="117">
        <f t="shared" si="7"/>
        <v>1.1094988579873708</v>
      </c>
      <c r="K33" s="116">
        <v>58354</v>
      </c>
      <c r="L33" s="117">
        <f t="shared" si="8"/>
        <v>0.23885952062501326</v>
      </c>
      <c r="M33" s="117">
        <f t="shared" ref="M33:M42" si="10">IFERROR(K33/C33-1,"-")</f>
        <v>0.18106379533678751</v>
      </c>
    </row>
    <row r="34" spans="2:14" x14ac:dyDescent="0.25">
      <c r="B34" s="115" t="s">
        <v>78</v>
      </c>
      <c r="C34" s="116">
        <v>37600</v>
      </c>
      <c r="D34" s="117">
        <v>-8.4423016046947685E-2</v>
      </c>
      <c r="E34" s="116">
        <v>0</v>
      </c>
      <c r="F34" s="117">
        <f t="shared" si="5"/>
        <v>-1</v>
      </c>
      <c r="G34" s="116">
        <v>19557</v>
      </c>
      <c r="H34" s="117" t="str">
        <f t="shared" si="6"/>
        <v>-</v>
      </c>
      <c r="I34" s="116">
        <v>43531</v>
      </c>
      <c r="J34" s="117">
        <f t="shared" si="7"/>
        <v>1.2258526358848494</v>
      </c>
      <c r="K34" s="116">
        <v>42717</v>
      </c>
      <c r="L34" s="117">
        <f t="shared" si="8"/>
        <v>-1.8699317727596476E-2</v>
      </c>
      <c r="M34" s="117">
        <f t="shared" si="10"/>
        <v>0.13609042553191486</v>
      </c>
    </row>
    <row r="35" spans="2:14" x14ac:dyDescent="0.25">
      <c r="B35" s="115" t="s">
        <v>80</v>
      </c>
      <c r="C35" s="116">
        <v>35022</v>
      </c>
      <c r="D35" s="117">
        <v>-8.6136262818672815E-2</v>
      </c>
      <c r="E35" s="116">
        <v>0</v>
      </c>
      <c r="F35" s="117">
        <f t="shared" si="5"/>
        <v>-1</v>
      </c>
      <c r="G35" s="116">
        <v>24025</v>
      </c>
      <c r="H35" s="117" t="str">
        <f t="shared" si="6"/>
        <v>-</v>
      </c>
      <c r="I35" s="116">
        <v>44866</v>
      </c>
      <c r="J35" s="117">
        <f t="shared" si="7"/>
        <v>0.8674713839750261</v>
      </c>
      <c r="K35" s="116">
        <v>42611</v>
      </c>
      <c r="L35" s="117">
        <f t="shared" si="8"/>
        <v>-5.0260776534569618E-2</v>
      </c>
      <c r="M35" s="117">
        <f t="shared" si="10"/>
        <v>0.21669236479926912</v>
      </c>
    </row>
    <row r="36" spans="2:14" x14ac:dyDescent="0.25">
      <c r="B36" s="115" t="s">
        <v>82</v>
      </c>
      <c r="C36" s="116">
        <v>31469</v>
      </c>
      <c r="D36" s="117">
        <v>-0.14646450947950851</v>
      </c>
      <c r="E36" s="116">
        <v>0</v>
      </c>
      <c r="F36" s="117">
        <f t="shared" si="5"/>
        <v>-1</v>
      </c>
      <c r="G36" s="116">
        <v>26795</v>
      </c>
      <c r="H36" s="117" t="str">
        <f t="shared" si="6"/>
        <v>-</v>
      </c>
      <c r="I36" s="116">
        <v>40470</v>
      </c>
      <c r="J36" s="117">
        <f t="shared" si="7"/>
        <v>0.51035640977794361</v>
      </c>
      <c r="K36" s="116">
        <v>38639</v>
      </c>
      <c r="L36" s="117">
        <f t="shared" si="8"/>
        <v>-4.5243390165554787E-2</v>
      </c>
      <c r="M36" s="117">
        <f t="shared" si="10"/>
        <v>0.22784327433347107</v>
      </c>
    </row>
    <row r="37" spans="2:14" x14ac:dyDescent="0.25">
      <c r="B37" s="115" t="s">
        <v>84</v>
      </c>
      <c r="C37" s="116">
        <v>40659</v>
      </c>
      <c r="D37" s="117">
        <v>1.7849096279977994E-2</v>
      </c>
      <c r="E37" s="116">
        <v>0</v>
      </c>
      <c r="F37" s="117">
        <f t="shared" si="5"/>
        <v>-1</v>
      </c>
      <c r="G37" s="116">
        <v>31224</v>
      </c>
      <c r="H37" s="117" t="str">
        <f t="shared" si="6"/>
        <v>-</v>
      </c>
      <c r="I37" s="116">
        <v>43286</v>
      </c>
      <c r="J37" s="117">
        <f t="shared" si="7"/>
        <v>0.38630540609787345</v>
      </c>
      <c r="K37" s="116">
        <v>40407</v>
      </c>
      <c r="L37" s="117">
        <f t="shared" si="8"/>
        <v>-6.651111213787364E-2</v>
      </c>
      <c r="M37" s="117">
        <f t="shared" si="10"/>
        <v>-6.1978897661034704E-3</v>
      </c>
    </row>
    <row r="38" spans="2:14" x14ac:dyDescent="0.25">
      <c r="B38" s="115" t="s">
        <v>86</v>
      </c>
      <c r="C38" s="116">
        <v>38714</v>
      </c>
      <c r="D38" s="117">
        <v>-2.3828134849592786E-2</v>
      </c>
      <c r="E38" s="116">
        <v>15225</v>
      </c>
      <c r="F38" s="117">
        <f t="shared" si="5"/>
        <v>-0.60673141499199257</v>
      </c>
      <c r="G38" s="116">
        <v>36151</v>
      </c>
      <c r="H38" s="117">
        <f t="shared" si="6"/>
        <v>1.3744499178981937</v>
      </c>
      <c r="I38" s="116">
        <v>41695</v>
      </c>
      <c r="J38" s="117">
        <f t="shared" si="7"/>
        <v>0.15335675361677414</v>
      </c>
      <c r="K38" s="116">
        <v>43373</v>
      </c>
      <c r="L38" s="117">
        <f t="shared" si="8"/>
        <v>4.0244633649118677E-2</v>
      </c>
      <c r="M38" s="117">
        <f t="shared" si="10"/>
        <v>0.12034406157979016</v>
      </c>
    </row>
    <row r="39" spans="2:14" x14ac:dyDescent="0.25">
      <c r="B39" s="115" t="s">
        <v>88</v>
      </c>
      <c r="C39" s="116">
        <v>36471</v>
      </c>
      <c r="D39" s="117">
        <v>-0.11015956668130578</v>
      </c>
      <c r="E39" s="116">
        <v>14501</v>
      </c>
      <c r="F39" s="117">
        <f t="shared" si="5"/>
        <v>-0.602396424556497</v>
      </c>
      <c r="G39" s="116">
        <v>36202</v>
      </c>
      <c r="H39" s="117">
        <f t="shared" si="6"/>
        <v>1.4965174815529965</v>
      </c>
      <c r="I39" s="116">
        <v>42224</v>
      </c>
      <c r="J39" s="117">
        <f t="shared" si="7"/>
        <v>0.16634440086183089</v>
      </c>
      <c r="K39" s="116">
        <v>40151</v>
      </c>
      <c r="L39" s="117">
        <f t="shared" si="8"/>
        <v>-4.9095301250473677E-2</v>
      </c>
      <c r="M39" s="117">
        <f t="shared" si="10"/>
        <v>0.10090208658934485</v>
      </c>
    </row>
    <row r="40" spans="2:14" x14ac:dyDescent="0.25">
      <c r="B40" s="115" t="s">
        <v>90</v>
      </c>
      <c r="C40" s="116">
        <v>40116</v>
      </c>
      <c r="D40" s="117">
        <v>-8.9906758320288604E-2</v>
      </c>
      <c r="E40" s="116">
        <v>17308</v>
      </c>
      <c r="F40" s="117">
        <f t="shared" si="5"/>
        <v>-0.56855120151560468</v>
      </c>
      <c r="G40" s="116">
        <v>42785</v>
      </c>
      <c r="H40" s="117">
        <f t="shared" si="6"/>
        <v>1.471978275941761</v>
      </c>
      <c r="I40" s="116">
        <v>48246</v>
      </c>
      <c r="J40" s="117">
        <f t="shared" si="7"/>
        <v>0.12763819095477391</v>
      </c>
      <c r="K40" s="116">
        <v>49321</v>
      </c>
      <c r="L40" s="117">
        <f>IFERROR(K40/I40-1,"-")</f>
        <v>2.2281639928698693E-2</v>
      </c>
      <c r="M40" s="117">
        <f t="shared" si="10"/>
        <v>0.22945956725496064</v>
      </c>
    </row>
    <row r="41" spans="2:14" x14ac:dyDescent="0.25">
      <c r="B41" s="115" t="s">
        <v>92</v>
      </c>
      <c r="C41" s="116">
        <v>47646</v>
      </c>
      <c r="D41" s="117">
        <v>-5.5972736819163482E-2</v>
      </c>
      <c r="E41" s="116">
        <v>14807</v>
      </c>
      <c r="F41" s="117">
        <f t="shared" si="5"/>
        <v>-0.68922889644461227</v>
      </c>
      <c r="G41" s="116">
        <v>49146</v>
      </c>
      <c r="H41" s="117">
        <f t="shared" si="6"/>
        <v>2.319105828324441</v>
      </c>
      <c r="I41" s="116">
        <v>56046</v>
      </c>
      <c r="J41" s="117">
        <f t="shared" si="7"/>
        <v>0.14039799780246609</v>
      </c>
      <c r="K41" s="116">
        <v>55991</v>
      </c>
      <c r="L41" s="117">
        <f>IFERROR(K41/I41-1,"-")</f>
        <v>-9.8133675909073403E-4</v>
      </c>
      <c r="M41" s="117">
        <f t="shared" si="10"/>
        <v>0.1751458674390296</v>
      </c>
    </row>
    <row r="42" spans="2:14" x14ac:dyDescent="0.25">
      <c r="B42" s="115" t="s">
        <v>94</v>
      </c>
      <c r="C42" s="116">
        <v>48947</v>
      </c>
      <c r="D42" s="117">
        <v>3.115073265703483E-3</v>
      </c>
      <c r="E42" s="116">
        <v>13546</v>
      </c>
      <c r="F42" s="117">
        <f t="shared" si="5"/>
        <v>-0.72325168038899212</v>
      </c>
      <c r="G42" s="116">
        <v>46745</v>
      </c>
      <c r="H42" s="117">
        <f t="shared" si="6"/>
        <v>2.4508341945961907</v>
      </c>
      <c r="I42" s="116">
        <v>54058</v>
      </c>
      <c r="J42" s="117">
        <f t="shared" si="7"/>
        <v>0.15644453952294368</v>
      </c>
      <c r="K42" s="116">
        <v>53126</v>
      </c>
      <c r="L42" s="117">
        <f>IFERROR(K42/I42-1,"-")</f>
        <v>-1.7240741425875949E-2</v>
      </c>
      <c r="M42" s="117">
        <f t="shared" si="10"/>
        <v>8.5378061985412756E-2</v>
      </c>
    </row>
    <row r="43" spans="2:14" ht="15.75" x14ac:dyDescent="0.25">
      <c r="B43" s="118" t="s">
        <v>36</v>
      </c>
      <c r="C43" s="119">
        <v>503437</v>
      </c>
      <c r="D43" s="120">
        <v>-5.934263458128497E-2</v>
      </c>
      <c r="E43" s="119">
        <v>216673</v>
      </c>
      <c r="F43" s="120">
        <f t="shared" si="5"/>
        <v>-0.56961248378645191</v>
      </c>
      <c r="G43" s="119">
        <v>359169</v>
      </c>
      <c r="H43" s="120">
        <f t="shared" si="6"/>
        <v>0.65765462240334505</v>
      </c>
      <c r="I43" s="119">
        <v>543499</v>
      </c>
      <c r="J43" s="120">
        <f t="shared" si="7"/>
        <v>0.51321244316742254</v>
      </c>
      <c r="K43" s="119">
        <v>576462</v>
      </c>
      <c r="L43" s="120">
        <v>6.0649605611049928E-2</v>
      </c>
      <c r="M43" s="120">
        <v>0.14505290632194301</v>
      </c>
    </row>
    <row r="44" spans="2:14" ht="6" customHeight="1" x14ac:dyDescent="0.25"/>
    <row r="45" spans="2:14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8" spans="2:14" ht="48.75" customHeight="1" thickBot="1" x14ac:dyDescent="0.3">
      <c r="B48" s="265" t="s">
        <v>281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1" t="s">
        <v>99</v>
      </c>
    </row>
    <row r="49" spans="1:14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N49" s="1" t="s">
        <v>100</v>
      </c>
    </row>
    <row r="50" spans="1:14" ht="22.5" thickTop="1" thickBot="1" x14ac:dyDescent="0.3">
      <c r="B50" s="110"/>
      <c r="C50" s="283" t="s">
        <v>151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5"/>
    </row>
    <row r="51" spans="1:14" ht="22.5" thickTop="1" thickBot="1" x14ac:dyDescent="0.3">
      <c r="B51" s="110"/>
      <c r="C51" s="286">
        <v>2019</v>
      </c>
      <c r="D51" s="287"/>
      <c r="E51" s="288" t="s">
        <v>278</v>
      </c>
      <c r="F51" s="287"/>
      <c r="G51" s="288" t="s">
        <v>279</v>
      </c>
      <c r="H51" s="287"/>
      <c r="I51" s="288">
        <v>2022</v>
      </c>
      <c r="J51" s="287"/>
      <c r="K51" s="288">
        <v>2023</v>
      </c>
      <c r="L51" s="289"/>
      <c r="M51" s="290"/>
    </row>
    <row r="52" spans="1:14" ht="16.5" thickTop="1" thickBot="1" x14ac:dyDescent="0.3">
      <c r="B52" s="86"/>
      <c r="C52" s="112" t="s">
        <v>70</v>
      </c>
      <c r="D52" s="113" t="str">
        <f>CONCATENATE("var ",RIGHT(C51,2),"/",RIGHT(C51-1,2))</f>
        <v>var 19/18</v>
      </c>
      <c r="E52" s="114" t="s">
        <v>70</v>
      </c>
      <c r="F52" s="113" t="str">
        <f>CONCATENATE("var ",RIGHT(E51,2),"/",RIGHT(C51,2))</f>
        <v>var 20/19</v>
      </c>
      <c r="G52" s="114" t="s">
        <v>70</v>
      </c>
      <c r="H52" s="113" t="str">
        <f>CONCATENATE("var ",RIGHT(G51,2),"/",RIGHT(E51,2))</f>
        <v>var 21/20</v>
      </c>
      <c r="I52" s="114" t="s">
        <v>70</v>
      </c>
      <c r="J52" s="113" t="str">
        <f>CONCATENATE("var ",RIGHT(I51,2),"/",RIGHT(G51,2))</f>
        <v>var 22/21</v>
      </c>
      <c r="K52" s="114" t="s">
        <v>70</v>
      </c>
      <c r="L52" s="113" t="str">
        <f>CONCATENATE("var ",RIGHT(K51,2),"/",RIGHT(I51,2))</f>
        <v>var 23/22</v>
      </c>
      <c r="M52" s="113" t="str">
        <f>CONCATENATE("var ",RIGHT(K51,2),"/",RIGHT(C51,2))</f>
        <v>var 23/19</v>
      </c>
    </row>
    <row r="53" spans="1:14" x14ac:dyDescent="0.25">
      <c r="A53" s="1"/>
      <c r="B53" s="115" t="s">
        <v>72</v>
      </c>
      <c r="C53" s="116">
        <v>26360</v>
      </c>
      <c r="D53" s="117">
        <v>-7.0914986606513519E-2</v>
      </c>
      <c r="E53" s="116">
        <v>24068</v>
      </c>
      <c r="F53" s="117">
        <f t="shared" ref="F53:F65" si="11">IFERROR(E53/C53-1,"-")</f>
        <v>-8.6949924127465827E-2</v>
      </c>
      <c r="G53" s="116">
        <v>3301</v>
      </c>
      <c r="H53" s="117">
        <f t="shared" ref="H53:H65" si="12">IFERROR(G53/E53-1,"-")</f>
        <v>-0.86284693368788434</v>
      </c>
      <c r="I53" s="116">
        <v>25732</v>
      </c>
      <c r="J53" s="117">
        <f t="shared" ref="J53:J65" si="13">IFERROR(I53/G53-1,"-")</f>
        <v>6.7952135716449558</v>
      </c>
      <c r="K53" s="116">
        <v>35523</v>
      </c>
      <c r="L53" s="117">
        <f t="shared" ref="L53:L61" si="14">IFERROR(K53/I53-1,"-")</f>
        <v>0.38049898958495265</v>
      </c>
      <c r="M53" s="117">
        <f t="shared" ref="M53" si="15">IFERROR(K53/C53-1,"-")</f>
        <v>0.34761001517450674</v>
      </c>
    </row>
    <row r="54" spans="1:14" x14ac:dyDescent="0.25">
      <c r="A54" s="1">
        <v>2</v>
      </c>
      <c r="B54" s="115" t="s">
        <v>74</v>
      </c>
      <c r="C54" s="116">
        <v>25016</v>
      </c>
      <c r="D54" s="117">
        <v>1.6786570743405171E-2</v>
      </c>
      <c r="E54" s="116">
        <v>26644</v>
      </c>
      <c r="F54" s="117">
        <f t="shared" si="11"/>
        <v>6.5078349856092066E-2</v>
      </c>
      <c r="G54" s="116">
        <v>7577</v>
      </c>
      <c r="H54" s="117">
        <f t="shared" si="12"/>
        <v>-0.71562077766101184</v>
      </c>
      <c r="I54" s="116">
        <v>27332</v>
      </c>
      <c r="J54" s="117">
        <f t="shared" si="13"/>
        <v>2.6072324138841232</v>
      </c>
      <c r="K54" s="116">
        <v>32889</v>
      </c>
      <c r="L54" s="117">
        <f t="shared" si="14"/>
        <v>0.2033147958436996</v>
      </c>
      <c r="M54" s="117">
        <f>IFERROR(K54/C54-1,"-")</f>
        <v>0.31471858010873044</v>
      </c>
    </row>
    <row r="55" spans="1:14" x14ac:dyDescent="0.25">
      <c r="A55" s="1">
        <v>3</v>
      </c>
      <c r="B55" s="115" t="s">
        <v>76</v>
      </c>
      <c r="C55" s="116">
        <v>26899</v>
      </c>
      <c r="D55" s="117">
        <v>-4.3591111111111136E-2</v>
      </c>
      <c r="E55" s="116">
        <v>11112</v>
      </c>
      <c r="F55" s="117">
        <f t="shared" si="11"/>
        <v>-0.58689914123201614</v>
      </c>
      <c r="G55" s="116">
        <v>12952</v>
      </c>
      <c r="H55" s="117">
        <f t="shared" si="12"/>
        <v>0.16558675305975523</v>
      </c>
      <c r="I55" s="116">
        <v>30980</v>
      </c>
      <c r="J55" s="117">
        <f t="shared" si="13"/>
        <v>1.3919085855466338</v>
      </c>
      <c r="K55" s="116">
        <v>34565</v>
      </c>
      <c r="L55" s="117">
        <f t="shared" si="14"/>
        <v>0.11571981923821828</v>
      </c>
      <c r="M55" s="117">
        <f t="shared" ref="M55:M64" si="16">IFERROR(K55/C55-1,"-")</f>
        <v>0.28499200713781181</v>
      </c>
    </row>
    <row r="56" spans="1:14" x14ac:dyDescent="0.25">
      <c r="A56" s="1">
        <v>4</v>
      </c>
      <c r="B56" s="115" t="s">
        <v>78</v>
      </c>
      <c r="C56" s="116">
        <v>21696</v>
      </c>
      <c r="D56" s="117">
        <v>3.4620886981401977E-2</v>
      </c>
      <c r="E56" s="116">
        <v>0</v>
      </c>
      <c r="F56" s="117">
        <f t="shared" si="11"/>
        <v>-1</v>
      </c>
      <c r="G56" s="116">
        <v>13076</v>
      </c>
      <c r="H56" s="117" t="str">
        <f t="shared" si="12"/>
        <v>-</v>
      </c>
      <c r="I56" s="116">
        <v>29287</v>
      </c>
      <c r="J56" s="117">
        <f t="shared" si="13"/>
        <v>1.2397522178036096</v>
      </c>
      <c r="K56" s="116">
        <v>27273</v>
      </c>
      <c r="L56" s="117">
        <f t="shared" si="14"/>
        <v>-6.8767712637006206E-2</v>
      </c>
      <c r="M56" s="117">
        <f t="shared" si="16"/>
        <v>0.25705199115044253</v>
      </c>
    </row>
    <row r="57" spans="1:14" x14ac:dyDescent="0.25">
      <c r="A57" s="1">
        <v>5</v>
      </c>
      <c r="B57" s="115" t="s">
        <v>80</v>
      </c>
      <c r="C57" s="116">
        <v>17980</v>
      </c>
      <c r="D57" s="117">
        <v>-9.366391184573053E-3</v>
      </c>
      <c r="E57" s="116">
        <v>0</v>
      </c>
      <c r="F57" s="117">
        <f t="shared" si="11"/>
        <v>-1</v>
      </c>
      <c r="G57" s="116">
        <v>16219</v>
      </c>
      <c r="H57" s="117" t="str">
        <f t="shared" si="12"/>
        <v>-</v>
      </c>
      <c r="I57" s="116">
        <v>26797</v>
      </c>
      <c r="J57" s="117">
        <f t="shared" si="13"/>
        <v>0.65219803933658049</v>
      </c>
      <c r="K57" s="116">
        <v>24835</v>
      </c>
      <c r="L57" s="117">
        <f t="shared" si="14"/>
        <v>-7.3217151173638806E-2</v>
      </c>
      <c r="M57" s="117">
        <f t="shared" si="16"/>
        <v>0.38125695216907673</v>
      </c>
    </row>
    <row r="58" spans="1:14" x14ac:dyDescent="0.25">
      <c r="A58" s="1">
        <v>6</v>
      </c>
      <c r="B58" s="115" t="s">
        <v>82</v>
      </c>
      <c r="C58" s="116">
        <v>16631</v>
      </c>
      <c r="D58" s="117">
        <v>-3.2364399160923485E-3</v>
      </c>
      <c r="E58" s="116">
        <v>0</v>
      </c>
      <c r="F58" s="117">
        <f t="shared" si="11"/>
        <v>-1</v>
      </c>
      <c r="G58" s="116">
        <v>18033</v>
      </c>
      <c r="H58" s="117" t="str">
        <f t="shared" si="12"/>
        <v>-</v>
      </c>
      <c r="I58" s="116">
        <v>24434</v>
      </c>
      <c r="J58" s="117">
        <f t="shared" si="13"/>
        <v>0.35496035046858543</v>
      </c>
      <c r="K58" s="116">
        <v>22412</v>
      </c>
      <c r="L58" s="117">
        <f t="shared" si="14"/>
        <v>-8.2753540148972737E-2</v>
      </c>
      <c r="M58" s="117">
        <f t="shared" si="16"/>
        <v>0.34760387228669343</v>
      </c>
    </row>
    <row r="59" spans="1:14" x14ac:dyDescent="0.25">
      <c r="A59" s="1">
        <v>7</v>
      </c>
      <c r="B59" s="115" t="s">
        <v>84</v>
      </c>
      <c r="C59" s="116">
        <v>22079</v>
      </c>
      <c r="D59" s="117">
        <v>9.5405834490970509E-2</v>
      </c>
      <c r="E59" s="116">
        <v>0</v>
      </c>
      <c r="F59" s="117">
        <f t="shared" si="11"/>
        <v>-1</v>
      </c>
      <c r="G59" s="116">
        <v>22155</v>
      </c>
      <c r="H59" s="117" t="str">
        <f t="shared" si="12"/>
        <v>-</v>
      </c>
      <c r="I59" s="116">
        <v>27739</v>
      </c>
      <c r="J59" s="117">
        <f t="shared" si="13"/>
        <v>0.25204242834574586</v>
      </c>
      <c r="K59" s="116">
        <v>26095</v>
      </c>
      <c r="L59" s="117">
        <f t="shared" si="14"/>
        <v>-5.9266736363964068E-2</v>
      </c>
      <c r="M59" s="117">
        <f t="shared" si="16"/>
        <v>0.18189229584673217</v>
      </c>
    </row>
    <row r="60" spans="1:14" x14ac:dyDescent="0.25">
      <c r="A60" s="1">
        <v>8</v>
      </c>
      <c r="B60" s="115" t="s">
        <v>86</v>
      </c>
      <c r="C60" s="116">
        <v>22120</v>
      </c>
      <c r="D60" s="117">
        <v>5.138076904795863E-2</v>
      </c>
      <c r="E60" s="116">
        <v>8166</v>
      </c>
      <c r="F60" s="117">
        <f t="shared" si="11"/>
        <v>-0.63083182640144664</v>
      </c>
      <c r="G60" s="116">
        <v>25703</v>
      </c>
      <c r="H60" s="117">
        <f t="shared" si="12"/>
        <v>2.147563066372765</v>
      </c>
      <c r="I60" s="116">
        <v>26708</v>
      </c>
      <c r="J60" s="117">
        <f t="shared" si="13"/>
        <v>3.9100494105746453E-2</v>
      </c>
      <c r="K60" s="116">
        <v>29282</v>
      </c>
      <c r="L60" s="117">
        <f t="shared" si="14"/>
        <v>9.6375617792421764E-2</v>
      </c>
      <c r="M60" s="117">
        <f t="shared" si="16"/>
        <v>0.32377938517179028</v>
      </c>
    </row>
    <row r="61" spans="1:14" x14ac:dyDescent="0.25">
      <c r="A61" s="1">
        <v>9</v>
      </c>
      <c r="B61" s="115" t="s">
        <v>88</v>
      </c>
      <c r="C61" s="116">
        <v>18388</v>
      </c>
      <c r="D61" s="117">
        <v>-9.8185384992643399E-2</v>
      </c>
      <c r="E61" s="116">
        <v>7660</v>
      </c>
      <c r="F61" s="117">
        <f t="shared" si="11"/>
        <v>-0.5834239721557537</v>
      </c>
      <c r="G61" s="116">
        <v>24260</v>
      </c>
      <c r="H61" s="117">
        <f t="shared" si="12"/>
        <v>2.1671018276762402</v>
      </c>
      <c r="I61" s="116">
        <v>24257</v>
      </c>
      <c r="J61" s="117">
        <f t="shared" si="13"/>
        <v>-1.2366034624899935E-4</v>
      </c>
      <c r="K61" s="116">
        <v>26434</v>
      </c>
      <c r="L61" s="117">
        <f t="shared" si="14"/>
        <v>8.9747289442222877E-2</v>
      </c>
      <c r="M61" s="117">
        <f t="shared" si="16"/>
        <v>0.43756797911681522</v>
      </c>
    </row>
    <row r="62" spans="1:14" x14ac:dyDescent="0.25">
      <c r="A62" s="1">
        <v>10</v>
      </c>
      <c r="B62" s="115" t="s">
        <v>90</v>
      </c>
      <c r="C62" s="116">
        <v>20627</v>
      </c>
      <c r="D62" s="117">
        <v>-0.1049639850733316</v>
      </c>
      <c r="E62" s="116">
        <v>8994</v>
      </c>
      <c r="F62" s="117">
        <f t="shared" si="11"/>
        <v>-0.56396955446744557</v>
      </c>
      <c r="G62" s="116">
        <v>28908</v>
      </c>
      <c r="H62" s="117">
        <f t="shared" si="12"/>
        <v>2.2141427618412273</v>
      </c>
      <c r="I62" s="116">
        <v>27227</v>
      </c>
      <c r="J62" s="117">
        <f t="shared" si="13"/>
        <v>-5.8149993081499929E-2</v>
      </c>
      <c r="K62" s="116">
        <v>31067</v>
      </c>
      <c r="L62" s="117">
        <f>IFERROR(K62/I62-1,"-")</f>
        <v>0.14103647114996143</v>
      </c>
      <c r="M62" s="117">
        <f t="shared" si="16"/>
        <v>0.50613273864352548</v>
      </c>
    </row>
    <row r="63" spans="1:14" x14ac:dyDescent="0.25">
      <c r="A63" s="1">
        <v>11</v>
      </c>
      <c r="B63" s="115" t="s">
        <v>92</v>
      </c>
      <c r="C63" s="116">
        <v>25700</v>
      </c>
      <c r="D63" s="117">
        <v>-2.4840863219997011E-3</v>
      </c>
      <c r="E63" s="116">
        <v>8059</v>
      </c>
      <c r="F63" s="117">
        <f t="shared" si="11"/>
        <v>-0.68642023346303505</v>
      </c>
      <c r="G63" s="116">
        <v>32504</v>
      </c>
      <c r="H63" s="117">
        <f t="shared" si="12"/>
        <v>3.033254746246433</v>
      </c>
      <c r="I63" s="116">
        <v>33332</v>
      </c>
      <c r="J63" s="117">
        <f t="shared" si="13"/>
        <v>2.5473787841496343E-2</v>
      </c>
      <c r="K63" s="116">
        <v>34767</v>
      </c>
      <c r="L63" s="117">
        <f>IFERROR(K63/I63-1,"-")</f>
        <v>4.3051722068882858E-2</v>
      </c>
      <c r="M63" s="117">
        <f t="shared" si="16"/>
        <v>0.35280155642023336</v>
      </c>
    </row>
    <row r="64" spans="1:14" x14ac:dyDescent="0.25">
      <c r="A64" s="1">
        <v>12</v>
      </c>
      <c r="B64" s="115" t="s">
        <v>94</v>
      </c>
      <c r="C64" s="116">
        <v>24184</v>
      </c>
      <c r="D64" s="117">
        <v>-6.4702014928259222E-2</v>
      </c>
      <c r="E64" s="116">
        <v>7306</v>
      </c>
      <c r="F64" s="117">
        <f t="shared" si="11"/>
        <v>-0.69789943764472384</v>
      </c>
      <c r="G64" s="116">
        <v>30193</v>
      </c>
      <c r="H64" s="117">
        <f t="shared" si="12"/>
        <v>3.1326307144812482</v>
      </c>
      <c r="I64" s="116">
        <v>31034</v>
      </c>
      <c r="J64" s="117">
        <f t="shared" si="13"/>
        <v>2.7854138376444793E-2</v>
      </c>
      <c r="K64" s="116">
        <v>32286</v>
      </c>
      <c r="L64" s="117">
        <f>IFERROR(K64/I64-1,"-")</f>
        <v>4.0342849777663226E-2</v>
      </c>
      <c r="M64" s="117">
        <f t="shared" si="16"/>
        <v>0.33501488587495865</v>
      </c>
    </row>
    <row r="65" spans="1:14" ht="15.75" x14ac:dyDescent="0.25">
      <c r="B65" s="118" t="s">
        <v>36</v>
      </c>
      <c r="C65" s="119">
        <v>267680</v>
      </c>
      <c r="D65" s="120">
        <v>-2.0050740050593596E-2</v>
      </c>
      <c r="E65" s="119">
        <v>117055</v>
      </c>
      <c r="F65" s="120">
        <f t="shared" si="11"/>
        <v>-0.56270546921697551</v>
      </c>
      <c r="G65" s="119">
        <v>234881</v>
      </c>
      <c r="H65" s="120">
        <f t="shared" si="12"/>
        <v>1.0065866473025502</v>
      </c>
      <c r="I65" s="119">
        <v>334859</v>
      </c>
      <c r="J65" s="120">
        <f t="shared" si="13"/>
        <v>0.42565384173262211</v>
      </c>
      <c r="K65" s="119">
        <v>357428</v>
      </c>
      <c r="L65" s="120">
        <v>6.7398516987747126E-2</v>
      </c>
      <c r="M65" s="120">
        <v>0.33528093245666457</v>
      </c>
    </row>
    <row r="66" spans="1:14" ht="6" customHeight="1" x14ac:dyDescent="0.25"/>
    <row r="67" spans="1:14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70" spans="1:14" ht="48.75" customHeight="1" thickBot="1" x14ac:dyDescent="0.3">
      <c r="B70" s="265" t="s">
        <v>282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1" t="s">
        <v>102</v>
      </c>
    </row>
    <row r="71" spans="1:14" ht="10.5" customHeight="1" thickBot="1" x14ac:dyDescent="0.3">
      <c r="B71" s="107"/>
      <c r="C71" s="108"/>
      <c r="D71" s="107"/>
      <c r="E71" s="107"/>
      <c r="F71" s="107"/>
      <c r="G71" s="107"/>
      <c r="H71" s="107"/>
      <c r="I71" s="107"/>
      <c r="J71" s="107"/>
      <c r="K71" s="4"/>
      <c r="L71" s="4"/>
      <c r="N71" s="1" t="s">
        <v>103</v>
      </c>
    </row>
    <row r="72" spans="1:14" ht="22.5" thickTop="1" thickBot="1" x14ac:dyDescent="0.3">
      <c r="B72" s="110"/>
      <c r="C72" s="283" t="s">
        <v>63</v>
      </c>
      <c r="D72" s="284"/>
      <c r="E72" s="284"/>
      <c r="F72" s="284"/>
      <c r="G72" s="284"/>
      <c r="H72" s="284"/>
      <c r="I72" s="284"/>
      <c r="J72" s="284"/>
      <c r="K72" s="284"/>
      <c r="L72" s="284"/>
      <c r="M72" s="285"/>
    </row>
    <row r="73" spans="1:14" ht="22.5" thickTop="1" thickBot="1" x14ac:dyDescent="0.3">
      <c r="B73" s="110"/>
      <c r="C73" s="286">
        <v>2019</v>
      </c>
      <c r="D73" s="287"/>
      <c r="E73" s="288" t="s">
        <v>278</v>
      </c>
      <c r="F73" s="287"/>
      <c r="G73" s="288" t="s">
        <v>279</v>
      </c>
      <c r="H73" s="287"/>
      <c r="I73" s="288">
        <v>2022</v>
      </c>
      <c r="J73" s="287"/>
      <c r="K73" s="288">
        <v>2023</v>
      </c>
      <c r="L73" s="289"/>
      <c r="M73" s="290"/>
    </row>
    <row r="74" spans="1:14" ht="16.5" thickTop="1" thickBot="1" x14ac:dyDescent="0.3">
      <c r="B74" s="86"/>
      <c r="C74" s="112" t="s">
        <v>70</v>
      </c>
      <c r="D74" s="113" t="str">
        <f>CONCATENATE("var ",RIGHT(C73,2),"/",RIGHT(C73-1,2))</f>
        <v>var 19/18</v>
      </c>
      <c r="E74" s="114" t="s">
        <v>70</v>
      </c>
      <c r="F74" s="113" t="str">
        <f>CONCATENATE("var ",RIGHT(E73,2),"/",RIGHT(C73,2))</f>
        <v>var 20/19</v>
      </c>
      <c r="G74" s="114" t="s">
        <v>70</v>
      </c>
      <c r="H74" s="113" t="str">
        <f>CONCATENATE("var ",RIGHT(G73,2),"/",RIGHT(E73,2))</f>
        <v>var 21/20</v>
      </c>
      <c r="I74" s="114" t="s">
        <v>70</v>
      </c>
      <c r="J74" s="113" t="str">
        <f>CONCATENATE("var ",RIGHT(I73,2),"/",RIGHT(G73,2))</f>
        <v>var 22/21</v>
      </c>
      <c r="K74" s="114" t="s">
        <v>70</v>
      </c>
      <c r="L74" s="113" t="str">
        <f>CONCATENATE("var ",RIGHT(K73,2),"/",RIGHT(I73,2))</f>
        <v>var 23/22</v>
      </c>
      <c r="M74" s="113" t="str">
        <f>CONCATENATE("var ",RIGHT(K73,2),"/",RIGHT(C73,2))</f>
        <v>var 23/19</v>
      </c>
    </row>
    <row r="75" spans="1:14" x14ac:dyDescent="0.25">
      <c r="A75" s="1">
        <v>1</v>
      </c>
      <c r="B75" s="115" t="s">
        <v>72</v>
      </c>
      <c r="C75" s="116">
        <v>23738</v>
      </c>
      <c r="D75" s="117">
        <v>-7.3168827112291113E-2</v>
      </c>
      <c r="E75" s="116">
        <v>22095</v>
      </c>
      <c r="F75" s="117">
        <f t="shared" ref="F75:F87" si="17">IFERROR(E75/C75-1,"-")</f>
        <v>-6.921391861150894E-2</v>
      </c>
      <c r="G75" s="116">
        <v>5767</v>
      </c>
      <c r="H75" s="117">
        <f t="shared" ref="H75:H87" si="18">IFERROR(G75/E75-1,"-")</f>
        <v>-0.73899072188277892</v>
      </c>
      <c r="I75" s="116">
        <v>14333</v>
      </c>
      <c r="J75" s="117">
        <f t="shared" ref="J75:J87" si="19">IFERROR(I75/G75-1,"-")</f>
        <v>1.4853476677648692</v>
      </c>
      <c r="K75" s="116">
        <v>24055</v>
      </c>
      <c r="L75" s="117">
        <f t="shared" ref="L75:L83" si="20">IFERROR(K75/I75-1,"-")</f>
        <v>0.67829484406614116</v>
      </c>
      <c r="M75" s="117">
        <f t="shared" ref="M75" si="21">IFERROR(K75/C75-1,"-")</f>
        <v>1.3354115763754226E-2</v>
      </c>
    </row>
    <row r="76" spans="1:14" x14ac:dyDescent="0.25">
      <c r="A76" s="1">
        <v>2</v>
      </c>
      <c r="B76" s="115" t="s">
        <v>74</v>
      </c>
      <c r="C76" s="116">
        <v>22271</v>
      </c>
      <c r="D76" s="117">
        <v>-0.11012106924521514</v>
      </c>
      <c r="E76" s="116">
        <v>25202</v>
      </c>
      <c r="F76" s="117">
        <f t="shared" si="17"/>
        <v>0.13160612455659826</v>
      </c>
      <c r="G76" s="116">
        <v>7565</v>
      </c>
      <c r="H76" s="117">
        <f t="shared" si="18"/>
        <v>-0.69982541068169191</v>
      </c>
      <c r="I76" s="116">
        <v>14577</v>
      </c>
      <c r="J76" s="117">
        <f t="shared" si="19"/>
        <v>0.9269001982815599</v>
      </c>
      <c r="K76" s="116">
        <v>19305</v>
      </c>
      <c r="L76" s="117">
        <f t="shared" si="20"/>
        <v>0.32434657336900607</v>
      </c>
      <c r="M76" s="117">
        <f>IFERROR(K76/C76-1,"-")</f>
        <v>-0.13317767500336763</v>
      </c>
    </row>
    <row r="77" spans="1:14" x14ac:dyDescent="0.25">
      <c r="A77" s="1">
        <v>3</v>
      </c>
      <c r="B77" s="115" t="s">
        <v>76</v>
      </c>
      <c r="C77" s="116">
        <v>22509</v>
      </c>
      <c r="D77" s="117">
        <v>-3.241198469672868E-2</v>
      </c>
      <c r="E77" s="116">
        <v>9140</v>
      </c>
      <c r="F77" s="117">
        <f t="shared" si="17"/>
        <v>-0.59394020169709894</v>
      </c>
      <c r="G77" s="116">
        <v>9377</v>
      </c>
      <c r="H77" s="117">
        <f t="shared" si="18"/>
        <v>2.5929978118161889E-2</v>
      </c>
      <c r="I77" s="116">
        <v>16123</v>
      </c>
      <c r="J77" s="117">
        <f t="shared" si="19"/>
        <v>0.71941985709715262</v>
      </c>
      <c r="K77" s="116">
        <v>23789</v>
      </c>
      <c r="L77" s="117">
        <f t="shared" si="20"/>
        <v>0.47546982571481733</v>
      </c>
      <c r="M77" s="117">
        <f t="shared" ref="M77:M86" si="22">IFERROR(K77/C77-1,"-")</f>
        <v>5.6866142431916122E-2</v>
      </c>
    </row>
    <row r="78" spans="1:14" x14ac:dyDescent="0.25">
      <c r="A78" s="1">
        <v>4</v>
      </c>
      <c r="B78" s="115" t="s">
        <v>78</v>
      </c>
      <c r="C78" s="116">
        <v>15904</v>
      </c>
      <c r="D78" s="117">
        <v>-0.20863810518982928</v>
      </c>
      <c r="E78" s="116">
        <v>0</v>
      </c>
      <c r="F78" s="117">
        <f t="shared" si="17"/>
        <v>-1</v>
      </c>
      <c r="G78" s="116">
        <v>6481</v>
      </c>
      <c r="H78" s="117" t="str">
        <f t="shared" si="18"/>
        <v>-</v>
      </c>
      <c r="I78" s="116">
        <v>14244</v>
      </c>
      <c r="J78" s="117">
        <f t="shared" si="19"/>
        <v>1.1978089800956644</v>
      </c>
      <c r="K78" s="116">
        <v>15444</v>
      </c>
      <c r="L78" s="117">
        <f t="shared" si="20"/>
        <v>8.4245998315080062E-2</v>
      </c>
      <c r="M78" s="117">
        <f t="shared" si="22"/>
        <v>-2.8923541247484863E-2</v>
      </c>
    </row>
    <row r="79" spans="1:14" x14ac:dyDescent="0.25">
      <c r="A79" s="1">
        <v>5</v>
      </c>
      <c r="B79" s="115" t="s">
        <v>80</v>
      </c>
      <c r="C79" s="116">
        <v>17042</v>
      </c>
      <c r="D79" s="117">
        <v>-0.15520745550983983</v>
      </c>
      <c r="E79" s="116">
        <v>0</v>
      </c>
      <c r="F79" s="117">
        <f t="shared" si="17"/>
        <v>-1</v>
      </c>
      <c r="G79" s="116">
        <v>7806</v>
      </c>
      <c r="H79" s="117" t="str">
        <f t="shared" si="18"/>
        <v>-</v>
      </c>
      <c r="I79" s="116">
        <v>18069</v>
      </c>
      <c r="J79" s="117">
        <f t="shared" si="19"/>
        <v>1.3147578785549578</v>
      </c>
      <c r="K79" s="116">
        <v>17776</v>
      </c>
      <c r="L79" s="117">
        <f t="shared" si="20"/>
        <v>-1.6215617909126179E-2</v>
      </c>
      <c r="M79" s="117">
        <f t="shared" si="22"/>
        <v>4.3070062199272341E-2</v>
      </c>
    </row>
    <row r="80" spans="1:14" x14ac:dyDescent="0.25">
      <c r="A80" s="1">
        <v>6</v>
      </c>
      <c r="B80" s="115" t="s">
        <v>82</v>
      </c>
      <c r="C80" s="116">
        <v>14838</v>
      </c>
      <c r="D80" s="117">
        <v>-0.26486325802615929</v>
      </c>
      <c r="E80" s="116">
        <v>0</v>
      </c>
      <c r="F80" s="117">
        <f t="shared" si="17"/>
        <v>-1</v>
      </c>
      <c r="G80" s="116">
        <v>8762</v>
      </c>
      <c r="H80" s="117" t="str">
        <f t="shared" si="18"/>
        <v>-</v>
      </c>
      <c r="I80" s="116">
        <v>16036</v>
      </c>
      <c r="J80" s="117">
        <f t="shared" si="19"/>
        <v>0.83017575895914164</v>
      </c>
      <c r="K80" s="116">
        <v>16227</v>
      </c>
      <c r="L80" s="117">
        <f t="shared" si="20"/>
        <v>1.1910700922923345E-2</v>
      </c>
      <c r="M80" s="117">
        <f t="shared" si="22"/>
        <v>9.3610998786898492E-2</v>
      </c>
    </row>
    <row r="81" spans="1:13" x14ac:dyDescent="0.25">
      <c r="A81" s="1">
        <v>7</v>
      </c>
      <c r="B81" s="115" t="s">
        <v>84</v>
      </c>
      <c r="C81" s="116">
        <v>18580</v>
      </c>
      <c r="D81" s="117">
        <v>-6.1141990904497234E-2</v>
      </c>
      <c r="E81" s="116">
        <v>0</v>
      </c>
      <c r="F81" s="117">
        <f t="shared" si="17"/>
        <v>-1</v>
      </c>
      <c r="G81" s="116">
        <v>9069</v>
      </c>
      <c r="H81" s="117" t="str">
        <f t="shared" si="18"/>
        <v>-</v>
      </c>
      <c r="I81" s="116">
        <v>15547</v>
      </c>
      <c r="J81" s="117">
        <f t="shared" si="19"/>
        <v>0.71430146653434767</v>
      </c>
      <c r="K81" s="116">
        <v>14312</v>
      </c>
      <c r="L81" s="117">
        <f t="shared" si="20"/>
        <v>-7.9436547243841304E-2</v>
      </c>
      <c r="M81" s="117">
        <f t="shared" si="22"/>
        <v>-0.2297093649085038</v>
      </c>
    </row>
    <row r="82" spans="1:13" x14ac:dyDescent="0.25">
      <c r="A82" s="1">
        <v>8</v>
      </c>
      <c r="B82" s="115" t="s">
        <v>86</v>
      </c>
      <c r="C82" s="116">
        <v>16594</v>
      </c>
      <c r="D82" s="117">
        <v>-0.1088077336197637</v>
      </c>
      <c r="E82" s="116">
        <v>7059</v>
      </c>
      <c r="F82" s="117">
        <f t="shared" si="17"/>
        <v>-0.57460527901651193</v>
      </c>
      <c r="G82" s="116">
        <v>10448</v>
      </c>
      <c r="H82" s="117">
        <f t="shared" si="18"/>
        <v>0.4800963309250601</v>
      </c>
      <c r="I82" s="116">
        <v>14987</v>
      </c>
      <c r="J82" s="117">
        <f t="shared" si="19"/>
        <v>0.43443721286370596</v>
      </c>
      <c r="K82" s="116">
        <v>14091</v>
      </c>
      <c r="L82" s="117">
        <f t="shared" si="20"/>
        <v>-5.9785147127510485E-2</v>
      </c>
      <c r="M82" s="117">
        <f t="shared" si="22"/>
        <v>-0.15083765216343259</v>
      </c>
    </row>
    <row r="83" spans="1:13" x14ac:dyDescent="0.25">
      <c r="A83" s="1">
        <v>9</v>
      </c>
      <c r="B83" s="115" t="s">
        <v>88</v>
      </c>
      <c r="C83" s="116">
        <v>18083</v>
      </c>
      <c r="D83" s="117">
        <v>-0.12201398329772772</v>
      </c>
      <c r="E83" s="116">
        <v>6841</v>
      </c>
      <c r="F83" s="117">
        <f t="shared" si="17"/>
        <v>-0.62168887905767845</v>
      </c>
      <c r="G83" s="116">
        <v>11942</v>
      </c>
      <c r="H83" s="117">
        <f t="shared" si="18"/>
        <v>0.74565122058178623</v>
      </c>
      <c r="I83" s="116">
        <v>17967</v>
      </c>
      <c r="J83" s="117">
        <f t="shared" si="19"/>
        <v>0.50452185563557195</v>
      </c>
      <c r="K83" s="116">
        <v>13717</v>
      </c>
      <c r="L83" s="117">
        <f t="shared" si="20"/>
        <v>-0.23654477653475814</v>
      </c>
      <c r="M83" s="117">
        <f t="shared" si="22"/>
        <v>-0.24144223856660951</v>
      </c>
    </row>
    <row r="84" spans="1:13" x14ac:dyDescent="0.25">
      <c r="A84" s="1">
        <v>10</v>
      </c>
      <c r="B84" s="115" t="s">
        <v>90</v>
      </c>
      <c r="C84" s="116">
        <v>19489</v>
      </c>
      <c r="D84" s="117">
        <v>-7.3408453382779459E-2</v>
      </c>
      <c r="E84" s="116">
        <v>8314</v>
      </c>
      <c r="F84" s="117">
        <f t="shared" si="17"/>
        <v>-0.57340037970137003</v>
      </c>
      <c r="G84" s="116">
        <v>13877</v>
      </c>
      <c r="H84" s="117">
        <f t="shared" si="18"/>
        <v>0.66911234063026215</v>
      </c>
      <c r="I84" s="116">
        <v>21019</v>
      </c>
      <c r="J84" s="117">
        <f t="shared" si="19"/>
        <v>0.51466455285724577</v>
      </c>
      <c r="K84" s="116">
        <v>18254</v>
      </c>
      <c r="L84" s="117">
        <f>IFERROR(K84/I84-1,"-")</f>
        <v>-0.13154764736666824</v>
      </c>
      <c r="M84" s="117">
        <f t="shared" si="22"/>
        <v>-6.336907999384267E-2</v>
      </c>
    </row>
    <row r="85" spans="1:13" x14ac:dyDescent="0.25">
      <c r="A85" s="1">
        <v>11</v>
      </c>
      <c r="B85" s="115" t="s">
        <v>92</v>
      </c>
      <c r="C85" s="116">
        <v>21946</v>
      </c>
      <c r="D85" s="117">
        <v>-0.11174970656089367</v>
      </c>
      <c r="E85" s="116">
        <v>6748</v>
      </c>
      <c r="F85" s="117">
        <f t="shared" si="17"/>
        <v>-0.69251799872414099</v>
      </c>
      <c r="G85" s="116">
        <v>16642</v>
      </c>
      <c r="H85" s="117">
        <f t="shared" si="18"/>
        <v>1.4662122110254892</v>
      </c>
      <c r="I85" s="116">
        <v>22714</v>
      </c>
      <c r="J85" s="117">
        <f t="shared" si="19"/>
        <v>0.36485999278932812</v>
      </c>
      <c r="K85" s="116">
        <v>21224</v>
      </c>
      <c r="L85" s="117">
        <f>IFERROR(K85/I85-1,"-")</f>
        <v>-6.5598309412697065E-2</v>
      </c>
      <c r="M85" s="117">
        <f t="shared" si="22"/>
        <v>-3.2898933746468573E-2</v>
      </c>
    </row>
    <row r="86" spans="1:13" x14ac:dyDescent="0.25">
      <c r="A86" s="1">
        <v>12</v>
      </c>
      <c r="B86" s="115" t="s">
        <v>94</v>
      </c>
      <c r="C86" s="116">
        <v>24763</v>
      </c>
      <c r="D86" s="117">
        <v>7.9562298369517892E-2</v>
      </c>
      <c r="E86" s="116">
        <v>6240</v>
      </c>
      <c r="F86" s="117">
        <f t="shared" si="17"/>
        <v>-0.74801114566086502</v>
      </c>
      <c r="G86" s="116">
        <v>16552</v>
      </c>
      <c r="H86" s="117">
        <f t="shared" si="18"/>
        <v>1.6525641025641025</v>
      </c>
      <c r="I86" s="116">
        <v>23024</v>
      </c>
      <c r="J86" s="117">
        <f t="shared" si="19"/>
        <v>0.39101014983083626</v>
      </c>
      <c r="K86" s="116">
        <v>20840</v>
      </c>
      <c r="L86" s="117">
        <f>IFERROR(K86/I86-1,"-")</f>
        <v>-9.4857539958304371E-2</v>
      </c>
      <c r="M86" s="117">
        <f t="shared" si="22"/>
        <v>-0.15842183903404272</v>
      </c>
    </row>
    <row r="87" spans="1:13" ht="15.75" x14ac:dyDescent="0.25">
      <c r="B87" s="118" t="s">
        <v>36</v>
      </c>
      <c r="C87" s="119">
        <v>235757</v>
      </c>
      <c r="D87" s="120">
        <v>-0.10030148068997102</v>
      </c>
      <c r="E87" s="119">
        <v>99618</v>
      </c>
      <c r="F87" s="120">
        <f t="shared" si="17"/>
        <v>-0.57745475213885489</v>
      </c>
      <c r="G87" s="119">
        <v>124288</v>
      </c>
      <c r="H87" s="120">
        <f t="shared" si="18"/>
        <v>0.24764600774960344</v>
      </c>
      <c r="I87" s="119">
        <v>208640</v>
      </c>
      <c r="J87" s="120">
        <f t="shared" si="19"/>
        <v>0.67868177136972196</v>
      </c>
      <c r="K87" s="119">
        <v>219034</v>
      </c>
      <c r="L87" s="120">
        <v>4.9817868098159579E-2</v>
      </c>
      <c r="M87" s="120">
        <v>-7.0933206649219316E-2</v>
      </c>
    </row>
    <row r="88" spans="1:13" ht="6" customHeight="1" x14ac:dyDescent="0.25"/>
    <row r="89" spans="1:13" x14ac:dyDescent="0.25">
      <c r="B89" s="106" t="s">
        <v>41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</row>
  </sheetData>
  <mergeCells count="28"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8BC57-669A-410D-A653-7D7F23D8FEC4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5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</row>
    <row r="5" spans="1:14" ht="6" customHeight="1" x14ac:dyDescent="0.25"/>
    <row r="6" spans="1:14" s="146" customFormat="1" ht="72" customHeight="1" x14ac:dyDescent="0.25">
      <c r="B6" s="147"/>
      <c r="C6" s="174" t="s">
        <v>283</v>
      </c>
      <c r="D6" s="174" t="s">
        <v>220</v>
      </c>
      <c r="E6" s="174" t="s">
        <v>221</v>
      </c>
      <c r="F6" s="174" t="s">
        <v>222</v>
      </c>
      <c r="G6" s="174" t="s">
        <v>223</v>
      </c>
      <c r="H6" s="174" t="s">
        <v>224</v>
      </c>
      <c r="I6" s="175" t="str">
        <f>CONCATENATE("var. ",RIGHT(H6,2),"/",RIGHT(G6,2))</f>
        <v>var. 23/22</v>
      </c>
      <c r="J6" s="175" t="str">
        <f>CONCATENATE("var. ",RIGHT(H6,2),"/",RIGHT(D6,2))</f>
        <v>var. 23/19</v>
      </c>
      <c r="K6" s="174" t="str">
        <f>CONCATENATE("dif. ",RIGHT(H6,2),"/",RIGHT(G6,2))</f>
        <v>dif. 23/22</v>
      </c>
      <c r="L6" s="174" t="str">
        <f>CONCATENATE("dif. ",RIGHT(H6,2),"/",RIGHT(D6,2))</f>
        <v>dif. 23/19</v>
      </c>
      <c r="M6" s="175" t="str">
        <f>CONCATENATE("Cuota s/ total lugares de residencia ",RIGHT(H6,4))</f>
        <v>Cuota s/ total lugares de residencia 2023</v>
      </c>
    </row>
    <row r="7" spans="1:14" s="146" customFormat="1" x14ac:dyDescent="0.25">
      <c r="B7" s="152" t="s">
        <v>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1:14" x14ac:dyDescent="0.25">
      <c r="A8" s="1"/>
      <c r="B8" s="156" t="s">
        <v>69</v>
      </c>
      <c r="C8" s="178">
        <v>2808511</v>
      </c>
      <c r="D8" s="178">
        <v>2854802</v>
      </c>
      <c r="E8" s="178">
        <v>526371</v>
      </c>
      <c r="F8" s="178">
        <v>2093338</v>
      </c>
      <c r="G8" s="178">
        <v>2818920</v>
      </c>
      <c r="H8" s="178">
        <v>2932508</v>
      </c>
      <c r="I8" s="179">
        <f>IFERROR(H8/G8-1,"-")</f>
        <v>4.0294864699955912E-2</v>
      </c>
      <c r="J8" s="179">
        <f>IFERROR(H8/D8-1,"-")</f>
        <v>2.7219400855120535E-2</v>
      </c>
      <c r="K8" s="178">
        <f>H8-G8</f>
        <v>113588</v>
      </c>
      <c r="L8" s="178">
        <f>H8-D8</f>
        <v>77706</v>
      </c>
      <c r="M8" s="179">
        <f>H8/H$8</f>
        <v>1</v>
      </c>
      <c r="N8" s="80"/>
    </row>
    <row r="9" spans="1:14" x14ac:dyDescent="0.25">
      <c r="A9" s="1" t="s">
        <v>97</v>
      </c>
      <c r="B9" s="159" t="s">
        <v>98</v>
      </c>
      <c r="C9" s="160">
        <v>286143</v>
      </c>
      <c r="D9" s="160">
        <v>295269</v>
      </c>
      <c r="E9" s="160">
        <v>80710</v>
      </c>
      <c r="F9" s="160">
        <v>221025</v>
      </c>
      <c r="G9" s="160">
        <v>302176</v>
      </c>
      <c r="H9" s="160">
        <v>277480</v>
      </c>
      <c r="I9" s="161">
        <f>IFERROR(H9/G9-1,"-")</f>
        <v>-8.1727205337286835E-2</v>
      </c>
      <c r="J9" s="162">
        <f t="shared" ref="J9:J20" si="0">IFERROR(H9/D9-1,"-")</f>
        <v>-6.0246758040972792E-2</v>
      </c>
      <c r="K9" s="160">
        <f t="shared" ref="K9:K19" si="1">H9-G9</f>
        <v>-24696</v>
      </c>
      <c r="L9" s="160">
        <f t="shared" ref="L9:L20" si="2">H9-D9</f>
        <v>-17789</v>
      </c>
      <c r="M9" s="161">
        <f>H9/H$8</f>
        <v>9.4622077757332626E-2</v>
      </c>
      <c r="N9" s="80"/>
    </row>
    <row r="10" spans="1:14" x14ac:dyDescent="0.25">
      <c r="A10" s="163" t="s">
        <v>104</v>
      </c>
      <c r="B10" s="164" t="s">
        <v>104</v>
      </c>
      <c r="C10" s="165">
        <v>1417896</v>
      </c>
      <c r="D10" s="165">
        <v>1301233</v>
      </c>
      <c r="E10" s="165">
        <v>564792</v>
      </c>
      <c r="F10" s="165">
        <v>1116779</v>
      </c>
      <c r="G10" s="165">
        <v>1214668</v>
      </c>
      <c r="H10" s="165">
        <v>1317693</v>
      </c>
      <c r="I10" s="166">
        <f>IFERROR(H10/G10-1,"-")</f>
        <v>8.4817415129072371E-2</v>
      </c>
      <c r="J10" s="167">
        <f t="shared" si="0"/>
        <v>1.2649540858554964E-2</v>
      </c>
      <c r="K10" s="165">
        <f t="shared" si="1"/>
        <v>103025</v>
      </c>
      <c r="L10" s="165">
        <f t="shared" si="2"/>
        <v>16460</v>
      </c>
      <c r="M10" s="166">
        <f>H10/H$8</f>
        <v>0.44933995064975102</v>
      </c>
      <c r="N10" s="80"/>
    </row>
    <row r="11" spans="1:14" x14ac:dyDescent="0.25">
      <c r="A11" s="163" t="s">
        <v>101</v>
      </c>
      <c r="B11" s="164" t="s">
        <v>101</v>
      </c>
      <c r="C11" s="165">
        <v>3212432</v>
      </c>
      <c r="D11" s="165">
        <v>3312700</v>
      </c>
      <c r="E11" s="165">
        <v>1101523</v>
      </c>
      <c r="F11" s="165">
        <v>1734705</v>
      </c>
      <c r="G11" s="165">
        <v>2939600</v>
      </c>
      <c r="H11" s="165">
        <v>2938503</v>
      </c>
      <c r="I11" s="166">
        <f>IFERROR(H11/G11-1,"-")</f>
        <v>-3.7318002449315824E-4</v>
      </c>
      <c r="J11" s="167">
        <f t="shared" si="0"/>
        <v>-0.1129583119509765</v>
      </c>
      <c r="K11" s="165">
        <f t="shared" si="1"/>
        <v>-1097</v>
      </c>
      <c r="L11" s="165">
        <f t="shared" si="2"/>
        <v>-374197</v>
      </c>
      <c r="M11" s="166">
        <f>H11/H$8</f>
        <v>1.0020443251987718</v>
      </c>
      <c r="N11" s="80"/>
    </row>
    <row r="12" spans="1:14" x14ac:dyDescent="0.25">
      <c r="A12" s="1"/>
      <c r="B12" s="159" t="s">
        <v>108</v>
      </c>
      <c r="C12" s="160">
        <v>2522368</v>
      </c>
      <c r="D12" s="160">
        <v>2559533</v>
      </c>
      <c r="E12" s="160">
        <v>445661</v>
      </c>
      <c r="F12" s="160">
        <v>1872313</v>
      </c>
      <c r="G12" s="160">
        <v>2516744</v>
      </c>
      <c r="H12" s="160">
        <v>2655028</v>
      </c>
      <c r="I12" s="161">
        <f>IFERROR(H12/G12-1,"-")</f>
        <v>5.4945596373727312E-2</v>
      </c>
      <c r="J12" s="162">
        <f t="shared" si="0"/>
        <v>3.7309540451324619E-2</v>
      </c>
      <c r="K12" s="160">
        <f t="shared" si="1"/>
        <v>138284</v>
      </c>
      <c r="L12" s="160">
        <f t="shared" si="2"/>
        <v>95495</v>
      </c>
      <c r="M12" s="161">
        <f>H12/H$8</f>
        <v>0.90537792224266733</v>
      </c>
      <c r="N12" s="80"/>
    </row>
    <row r="13" spans="1:14" s="57" customFormat="1" x14ac:dyDescent="0.25">
      <c r="A13" s="163"/>
      <c r="B13" s="164" t="s">
        <v>111</v>
      </c>
      <c r="C13" s="165">
        <v>962745</v>
      </c>
      <c r="D13" s="165">
        <v>1018249</v>
      </c>
      <c r="E13" s="165">
        <v>227075</v>
      </c>
      <c r="F13" s="165">
        <v>608137</v>
      </c>
      <c r="G13" s="165">
        <v>1043010</v>
      </c>
      <c r="H13" s="165">
        <v>1102993</v>
      </c>
      <c r="I13" s="166">
        <f t="shared" ref="I13:I20" si="3">IFERROR(H13/G13-1,"-")</f>
        <v>5.7509515728516591E-2</v>
      </c>
      <c r="J13" s="167">
        <f t="shared" si="0"/>
        <v>8.3225222907167051E-2</v>
      </c>
      <c r="K13" s="165">
        <f t="shared" si="1"/>
        <v>59983</v>
      </c>
      <c r="L13" s="165">
        <f t="shared" si="2"/>
        <v>84744</v>
      </c>
      <c r="M13" s="166">
        <f t="shared" ref="M13:M20" si="4">H13/H$8</f>
        <v>0.37612616913577046</v>
      </c>
      <c r="N13" s="168"/>
    </row>
    <row r="14" spans="1:14" s="57" customFormat="1" x14ac:dyDescent="0.25">
      <c r="A14" s="163"/>
      <c r="B14" s="164" t="s">
        <v>114</v>
      </c>
      <c r="C14" s="165">
        <v>440153</v>
      </c>
      <c r="D14" s="165">
        <v>403671</v>
      </c>
      <c r="E14" s="165">
        <v>61166</v>
      </c>
      <c r="F14" s="165">
        <v>303136</v>
      </c>
      <c r="G14" s="165">
        <v>330779</v>
      </c>
      <c r="H14" s="165">
        <v>367223</v>
      </c>
      <c r="I14" s="166">
        <f t="shared" si="3"/>
        <v>0.11017628084007747</v>
      </c>
      <c r="J14" s="167">
        <f t="shared" si="0"/>
        <v>-9.0291351125049824E-2</v>
      </c>
      <c r="K14" s="165">
        <f t="shared" si="1"/>
        <v>36444</v>
      </c>
      <c r="L14" s="165">
        <f t="shared" si="2"/>
        <v>-36448</v>
      </c>
      <c r="M14" s="166">
        <f t="shared" si="4"/>
        <v>0.12522489282211677</v>
      </c>
      <c r="N14" s="168"/>
    </row>
    <row r="15" spans="1:14" x14ac:dyDescent="0.25">
      <c r="A15" s="163"/>
      <c r="B15" s="164" t="s">
        <v>117</v>
      </c>
      <c r="C15" s="165">
        <v>73021</v>
      </c>
      <c r="D15" s="165">
        <v>74211</v>
      </c>
      <c r="E15" s="165">
        <v>26842</v>
      </c>
      <c r="F15" s="165">
        <v>93032</v>
      </c>
      <c r="G15" s="165">
        <v>115679</v>
      </c>
      <c r="H15" s="165">
        <v>104485</v>
      </c>
      <c r="I15" s="166">
        <f t="shared" si="3"/>
        <v>-9.6767779804458942E-2</v>
      </c>
      <c r="J15" s="167">
        <f t="shared" si="0"/>
        <v>0.40794491382679121</v>
      </c>
      <c r="K15" s="165">
        <f t="shared" si="1"/>
        <v>-11194</v>
      </c>
      <c r="L15" s="165">
        <f t="shared" si="2"/>
        <v>30274</v>
      </c>
      <c r="M15" s="166">
        <f t="shared" si="4"/>
        <v>3.5629911325050091E-2</v>
      </c>
      <c r="N15" s="80"/>
    </row>
    <row r="16" spans="1:14" x14ac:dyDescent="0.25">
      <c r="A16" s="163"/>
      <c r="B16" s="164" t="s">
        <v>124</v>
      </c>
      <c r="C16" s="165">
        <v>80427</v>
      </c>
      <c r="D16" s="165">
        <v>82284</v>
      </c>
      <c r="E16" s="165">
        <v>11490</v>
      </c>
      <c r="F16" s="165">
        <v>97951</v>
      </c>
      <c r="G16" s="165">
        <v>89069</v>
      </c>
      <c r="H16" s="165">
        <v>102150</v>
      </c>
      <c r="I16" s="166">
        <f t="shared" si="3"/>
        <v>0.14686366749374091</v>
      </c>
      <c r="J16" s="167">
        <f t="shared" si="0"/>
        <v>0.24143211316902446</v>
      </c>
      <c r="K16" s="165">
        <f t="shared" si="1"/>
        <v>13081</v>
      </c>
      <c r="L16" s="165">
        <f t="shared" si="2"/>
        <v>19866</v>
      </c>
      <c r="M16" s="166">
        <f t="shared" si="4"/>
        <v>3.483366456289292E-2</v>
      </c>
      <c r="N16" s="80"/>
    </row>
    <row r="17" spans="1:14" x14ac:dyDescent="0.25">
      <c r="A17" s="163"/>
      <c r="B17" s="164" t="s">
        <v>120</v>
      </c>
      <c r="C17" s="165">
        <v>106398</v>
      </c>
      <c r="D17" s="165">
        <v>110575</v>
      </c>
      <c r="E17" s="165">
        <v>19664</v>
      </c>
      <c r="F17" s="165">
        <v>112413</v>
      </c>
      <c r="G17" s="165">
        <v>105632</v>
      </c>
      <c r="H17" s="165">
        <v>114035</v>
      </c>
      <c r="I17" s="166">
        <f t="shared" si="3"/>
        <v>7.954975764919725E-2</v>
      </c>
      <c r="J17" s="167">
        <f t="shared" si="0"/>
        <v>3.1290978973547379E-2</v>
      </c>
      <c r="K17" s="165">
        <f t="shared" si="1"/>
        <v>8403</v>
      </c>
      <c r="L17" s="165">
        <f t="shared" si="2"/>
        <v>3460</v>
      </c>
      <c r="M17" s="166">
        <f t="shared" si="4"/>
        <v>3.8886509431517322E-2</v>
      </c>
      <c r="N17" s="80"/>
    </row>
    <row r="18" spans="1:14" x14ac:dyDescent="0.25">
      <c r="A18" s="163"/>
      <c r="B18" s="164" t="s">
        <v>129</v>
      </c>
      <c r="C18" s="165">
        <v>70349</v>
      </c>
      <c r="D18" s="165">
        <v>72090</v>
      </c>
      <c r="E18" s="165">
        <v>769</v>
      </c>
      <c r="F18" s="165">
        <v>58459</v>
      </c>
      <c r="G18" s="165">
        <v>65089</v>
      </c>
      <c r="H18" s="165">
        <v>58957</v>
      </c>
      <c r="I18" s="166">
        <f t="shared" si="3"/>
        <v>-9.4209467037441041E-2</v>
      </c>
      <c r="J18" s="167">
        <f t="shared" si="0"/>
        <v>-0.18217505895408515</v>
      </c>
      <c r="K18" s="165">
        <f t="shared" si="1"/>
        <v>-6132</v>
      </c>
      <c r="L18" s="165">
        <f t="shared" si="2"/>
        <v>-13133</v>
      </c>
      <c r="M18" s="166">
        <f t="shared" si="4"/>
        <v>2.0104633985653236E-2</v>
      </c>
      <c r="N18" s="80"/>
    </row>
    <row r="19" spans="1:14" x14ac:dyDescent="0.25">
      <c r="A19" s="163" t="s">
        <v>145</v>
      </c>
      <c r="B19" s="164" t="s">
        <v>132</v>
      </c>
      <c r="C19" s="165">
        <v>145396</v>
      </c>
      <c r="D19" s="165">
        <v>138359</v>
      </c>
      <c r="E19" s="165">
        <v>5352</v>
      </c>
      <c r="F19" s="165">
        <v>63983</v>
      </c>
      <c r="G19" s="165">
        <v>88432</v>
      </c>
      <c r="H19" s="165">
        <v>93431</v>
      </c>
      <c r="I19" s="166">
        <f t="shared" si="3"/>
        <v>5.6529310656775911E-2</v>
      </c>
      <c r="J19" s="167">
        <f t="shared" si="0"/>
        <v>-0.32472047355069056</v>
      </c>
      <c r="K19" s="165">
        <f t="shared" si="1"/>
        <v>4999</v>
      </c>
      <c r="L19" s="165">
        <f t="shared" si="2"/>
        <v>-44928</v>
      </c>
      <c r="M19" s="166">
        <f t="shared" si="4"/>
        <v>3.1860441642443942E-2</v>
      </c>
      <c r="N19" s="80"/>
    </row>
    <row r="20" spans="1:14" x14ac:dyDescent="0.25">
      <c r="A20" s="163" t="s">
        <v>146</v>
      </c>
      <c r="B20" s="170" t="s">
        <v>146</v>
      </c>
      <c r="C20" s="171">
        <f t="shared" ref="C20:H20" si="5">C12-SUM(C13:C19)</f>
        <v>643879</v>
      </c>
      <c r="D20" s="171">
        <f t="shared" si="5"/>
        <v>660094</v>
      </c>
      <c r="E20" s="171">
        <f t="shared" si="5"/>
        <v>93303</v>
      </c>
      <c r="F20" s="171">
        <f t="shared" si="5"/>
        <v>535202</v>
      </c>
      <c r="G20" s="171">
        <f t="shared" si="5"/>
        <v>679054</v>
      </c>
      <c r="H20" s="171">
        <f t="shared" si="5"/>
        <v>711754</v>
      </c>
      <c r="I20" s="172">
        <f t="shared" si="3"/>
        <v>4.8155227713849058E-2</v>
      </c>
      <c r="J20" s="173">
        <f t="shared" si="0"/>
        <v>7.8261580926352936E-2</v>
      </c>
      <c r="K20" s="171">
        <f>H20-G20</f>
        <v>32700</v>
      </c>
      <c r="L20" s="171">
        <f t="shared" si="2"/>
        <v>51660</v>
      </c>
      <c r="M20" s="172">
        <f t="shared" si="4"/>
        <v>0.24271169933722261</v>
      </c>
      <c r="N20" s="80"/>
    </row>
    <row r="21" spans="1:14" s="146" customFormat="1" x14ac:dyDescent="0.25">
      <c r="A21" s="163"/>
      <c r="B21" s="155" t="s">
        <v>47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</row>
    <row r="22" spans="1:14" x14ac:dyDescent="0.25">
      <c r="A22" s="163"/>
      <c r="B22" s="156" t="s">
        <v>69</v>
      </c>
      <c r="C22" s="178">
        <v>1041629</v>
      </c>
      <c r="D22" s="178">
        <v>1074566</v>
      </c>
      <c r="E22" s="178">
        <v>196628</v>
      </c>
      <c r="F22" s="178">
        <v>829853</v>
      </c>
      <c r="G22" s="178">
        <v>1109322</v>
      </c>
      <c r="H22" s="178">
        <v>1155840</v>
      </c>
      <c r="I22" s="179">
        <f>IFERROR(H22/G22-1,"-")</f>
        <v>4.1933721678647062E-2</v>
      </c>
      <c r="J22" s="179">
        <f>IFERROR(H22/D22-1,"-")</f>
        <v>7.5634256062447447E-2</v>
      </c>
      <c r="K22" s="178">
        <f>H22-G22</f>
        <v>46518</v>
      </c>
      <c r="L22" s="178">
        <f>H22-D22</f>
        <v>81274</v>
      </c>
      <c r="M22" s="179">
        <f>H22/H$8</f>
        <v>0.39414726234335934</v>
      </c>
      <c r="N22" s="80"/>
    </row>
    <row r="23" spans="1:14" x14ac:dyDescent="0.25">
      <c r="A23" s="163" t="s">
        <v>97</v>
      </c>
      <c r="B23" s="159" t="s">
        <v>98</v>
      </c>
      <c r="C23" s="160">
        <v>62945</v>
      </c>
      <c r="D23" s="160">
        <v>55656</v>
      </c>
      <c r="E23" s="160">
        <v>21994</v>
      </c>
      <c r="F23" s="160">
        <v>59976</v>
      </c>
      <c r="G23" s="160">
        <v>69802</v>
      </c>
      <c r="H23" s="160">
        <v>58414</v>
      </c>
      <c r="I23" s="161">
        <f>IFERROR(H23/G23-1,"-")</f>
        <v>-0.16314718775966308</v>
      </c>
      <c r="J23" s="162">
        <f t="shared" ref="J23:J34" si="6">IFERROR(H23/D23-1,"-")</f>
        <v>4.9554405634612664E-2</v>
      </c>
      <c r="K23" s="160">
        <f t="shared" ref="K23:K33" si="7">H23-G23</f>
        <v>-11388</v>
      </c>
      <c r="L23" s="160">
        <f t="shared" ref="L23:L34" si="8">H23-D23</f>
        <v>2758</v>
      </c>
      <c r="M23" s="161">
        <f>H23/H$8</f>
        <v>1.9919468250384993E-2</v>
      </c>
      <c r="N23" s="80"/>
    </row>
    <row r="24" spans="1:14" x14ac:dyDescent="0.25">
      <c r="A24" s="163" t="s">
        <v>104</v>
      </c>
      <c r="B24" s="164" t="s">
        <v>104</v>
      </c>
      <c r="C24" s="165">
        <v>322907</v>
      </c>
      <c r="D24" s="165">
        <v>409352</v>
      </c>
      <c r="E24" s="165">
        <v>171857</v>
      </c>
      <c r="F24" s="165">
        <v>341894</v>
      </c>
      <c r="G24" s="165">
        <v>286571</v>
      </c>
      <c r="H24" s="165">
        <v>256506</v>
      </c>
      <c r="I24" s="166">
        <f>IFERROR(H24/G24-1,"-")</f>
        <v>-0.10491291861353735</v>
      </c>
      <c r="J24" s="167">
        <f t="shared" si="6"/>
        <v>-0.37338525278977508</v>
      </c>
      <c r="K24" s="165">
        <f t="shared" si="7"/>
        <v>-30065</v>
      </c>
      <c r="L24" s="165">
        <f t="shared" si="8"/>
        <v>-152846</v>
      </c>
      <c r="M24" s="166">
        <f>H24/H$8</f>
        <v>8.7469838104448486E-2</v>
      </c>
      <c r="N24" s="80"/>
    </row>
    <row r="25" spans="1:14" x14ac:dyDescent="0.25">
      <c r="A25" s="163" t="s">
        <v>101</v>
      </c>
      <c r="B25" s="164" t="s">
        <v>101</v>
      </c>
      <c r="C25" s="165">
        <v>558778</v>
      </c>
      <c r="D25" s="165">
        <v>604227</v>
      </c>
      <c r="E25" s="165">
        <v>196827</v>
      </c>
      <c r="F25" s="165">
        <v>584200</v>
      </c>
      <c r="G25" s="165">
        <v>637553</v>
      </c>
      <c r="H25" s="165">
        <v>560736</v>
      </c>
      <c r="I25" s="166">
        <f>IFERROR(H25/G25-1,"-")</f>
        <v>-0.12048723792374905</v>
      </c>
      <c r="J25" s="167">
        <f t="shared" si="6"/>
        <v>-7.1977915584705787E-2</v>
      </c>
      <c r="K25" s="165">
        <f t="shared" si="7"/>
        <v>-76817</v>
      </c>
      <c r="L25" s="165">
        <f t="shared" si="8"/>
        <v>-43491</v>
      </c>
      <c r="M25" s="166">
        <f>H25/H$8</f>
        <v>0.19121380061026261</v>
      </c>
      <c r="N25" s="80"/>
    </row>
    <row r="26" spans="1:14" x14ac:dyDescent="0.25">
      <c r="A26" s="163"/>
      <c r="B26" s="159" t="s">
        <v>108</v>
      </c>
      <c r="C26" s="160">
        <v>978684</v>
      </c>
      <c r="D26" s="160">
        <v>1018910</v>
      </c>
      <c r="E26" s="160">
        <v>174634</v>
      </c>
      <c r="F26" s="160">
        <v>769877</v>
      </c>
      <c r="G26" s="160">
        <v>1039520</v>
      </c>
      <c r="H26" s="160">
        <v>1097426</v>
      </c>
      <c r="I26" s="161">
        <f>IFERROR(H26/G26-1,"-")</f>
        <v>5.5704555948899559E-2</v>
      </c>
      <c r="J26" s="162">
        <f t="shared" si="6"/>
        <v>7.7058817756229692E-2</v>
      </c>
      <c r="K26" s="160">
        <f t="shared" si="7"/>
        <v>57906</v>
      </c>
      <c r="L26" s="160">
        <f t="shared" si="8"/>
        <v>78516</v>
      </c>
      <c r="M26" s="161">
        <f>H26/H$8</f>
        <v>0.37422779409297435</v>
      </c>
      <c r="N26" s="80"/>
    </row>
    <row r="27" spans="1:14" s="57" customFormat="1" x14ac:dyDescent="0.25">
      <c r="A27" s="163"/>
      <c r="B27" s="164" t="s">
        <v>111</v>
      </c>
      <c r="C27" s="165">
        <v>417731</v>
      </c>
      <c r="D27" s="165">
        <v>440250</v>
      </c>
      <c r="E27" s="165">
        <v>85691</v>
      </c>
      <c r="F27" s="165">
        <v>283867</v>
      </c>
      <c r="G27" s="165">
        <v>489037</v>
      </c>
      <c r="H27" s="165">
        <v>512982</v>
      </c>
      <c r="I27" s="166">
        <f t="shared" ref="I27:I34" si="9">IFERROR(H27/G27-1,"-")</f>
        <v>4.8963575353194067E-2</v>
      </c>
      <c r="J27" s="167">
        <f t="shared" si="6"/>
        <v>0.16520613287904595</v>
      </c>
      <c r="K27" s="165">
        <f t="shared" si="7"/>
        <v>23945</v>
      </c>
      <c r="L27" s="165">
        <f t="shared" si="8"/>
        <v>72732</v>
      </c>
      <c r="M27" s="166">
        <f t="shared" ref="M27:M34" si="10">H27/H$8</f>
        <v>0.17492944605777716</v>
      </c>
      <c r="N27" s="168"/>
    </row>
    <row r="28" spans="1:14" s="57" customFormat="1" x14ac:dyDescent="0.25">
      <c r="A28" s="163"/>
      <c r="B28" s="164" t="s">
        <v>114</v>
      </c>
      <c r="C28" s="165">
        <v>162898</v>
      </c>
      <c r="D28" s="165">
        <v>151225</v>
      </c>
      <c r="E28" s="165">
        <v>28095</v>
      </c>
      <c r="F28" s="165">
        <v>120676</v>
      </c>
      <c r="G28" s="165">
        <v>129270</v>
      </c>
      <c r="H28" s="165">
        <v>136539</v>
      </c>
      <c r="I28" s="166">
        <f t="shared" si="9"/>
        <v>5.6231144116964504E-2</v>
      </c>
      <c r="J28" s="167">
        <f t="shared" si="6"/>
        <v>-9.711357249132091E-2</v>
      </c>
      <c r="K28" s="165">
        <f t="shared" si="7"/>
        <v>7269</v>
      </c>
      <c r="L28" s="165">
        <f t="shared" si="8"/>
        <v>-14686</v>
      </c>
      <c r="M28" s="166">
        <f t="shared" si="10"/>
        <v>4.6560486791510883E-2</v>
      </c>
      <c r="N28" s="168"/>
    </row>
    <row r="29" spans="1:14" x14ac:dyDescent="0.25">
      <c r="A29" s="163"/>
      <c r="B29" s="164" t="s">
        <v>117</v>
      </c>
      <c r="C29" s="165">
        <v>27582</v>
      </c>
      <c r="D29" s="165">
        <v>30743</v>
      </c>
      <c r="E29" s="165">
        <v>11448</v>
      </c>
      <c r="F29" s="165">
        <v>37306</v>
      </c>
      <c r="G29" s="165">
        <v>40785</v>
      </c>
      <c r="H29" s="165">
        <v>34236</v>
      </c>
      <c r="I29" s="166">
        <f t="shared" si="9"/>
        <v>-0.16057374034571537</v>
      </c>
      <c r="J29" s="167">
        <f t="shared" si="6"/>
        <v>0.11361936050483035</v>
      </c>
      <c r="K29" s="165">
        <f t="shared" si="7"/>
        <v>-6549</v>
      </c>
      <c r="L29" s="165">
        <f t="shared" si="8"/>
        <v>3493</v>
      </c>
      <c r="M29" s="166">
        <f t="shared" si="10"/>
        <v>1.1674648457907021E-2</v>
      </c>
      <c r="N29" s="80"/>
    </row>
    <row r="30" spans="1:14" x14ac:dyDescent="0.25">
      <c r="A30" s="163"/>
      <c r="B30" s="164" t="s">
        <v>124</v>
      </c>
      <c r="C30" s="165">
        <v>34442</v>
      </c>
      <c r="D30" s="165">
        <v>37462</v>
      </c>
      <c r="E30" s="165">
        <v>3619</v>
      </c>
      <c r="F30" s="165">
        <v>40632</v>
      </c>
      <c r="G30" s="165">
        <v>35693</v>
      </c>
      <c r="H30" s="165">
        <v>40203</v>
      </c>
      <c r="I30" s="166">
        <f t="shared" si="9"/>
        <v>0.12635530776342696</v>
      </c>
      <c r="J30" s="167">
        <f t="shared" si="6"/>
        <v>7.3167476376061025E-2</v>
      </c>
      <c r="K30" s="165">
        <f t="shared" si="7"/>
        <v>4510</v>
      </c>
      <c r="L30" s="165">
        <f t="shared" si="8"/>
        <v>2741</v>
      </c>
      <c r="M30" s="166">
        <f t="shared" si="10"/>
        <v>1.3709425515633717E-2</v>
      </c>
      <c r="N30" s="80"/>
    </row>
    <row r="31" spans="1:14" x14ac:dyDescent="0.25">
      <c r="A31" s="163"/>
      <c r="B31" s="164" t="s">
        <v>120</v>
      </c>
      <c r="C31" s="165">
        <v>56534</v>
      </c>
      <c r="D31" s="165">
        <v>54458</v>
      </c>
      <c r="E31" s="165">
        <v>11833</v>
      </c>
      <c r="F31" s="165">
        <v>63614</v>
      </c>
      <c r="G31" s="165">
        <v>56047</v>
      </c>
      <c r="H31" s="165">
        <v>60367</v>
      </c>
      <c r="I31" s="166">
        <f t="shared" si="9"/>
        <v>7.7078166538797843E-2</v>
      </c>
      <c r="J31" s="167">
        <f t="shared" si="6"/>
        <v>0.10850563737191954</v>
      </c>
      <c r="K31" s="165">
        <f t="shared" si="7"/>
        <v>4320</v>
      </c>
      <c r="L31" s="165">
        <f t="shared" si="8"/>
        <v>5909</v>
      </c>
      <c r="M31" s="166">
        <f t="shared" si="10"/>
        <v>2.0585451088283475E-2</v>
      </c>
      <c r="N31" s="80"/>
    </row>
    <row r="32" spans="1:14" x14ac:dyDescent="0.25">
      <c r="A32" s="163"/>
      <c r="B32" s="164" t="s">
        <v>129</v>
      </c>
      <c r="C32" s="165">
        <v>20369</v>
      </c>
      <c r="D32" s="165">
        <v>24560</v>
      </c>
      <c r="E32" s="165">
        <v>185</v>
      </c>
      <c r="F32" s="165">
        <v>19240</v>
      </c>
      <c r="G32" s="165">
        <v>20337</v>
      </c>
      <c r="H32" s="165">
        <v>18652</v>
      </c>
      <c r="I32" s="166">
        <f t="shared" si="9"/>
        <v>-8.2853911589713336E-2</v>
      </c>
      <c r="J32" s="167">
        <f t="shared" si="6"/>
        <v>-0.24055374592833878</v>
      </c>
      <c r="K32" s="165">
        <f t="shared" si="7"/>
        <v>-1685</v>
      </c>
      <c r="L32" s="165">
        <f t="shared" si="8"/>
        <v>-5908</v>
      </c>
      <c r="M32" s="166">
        <f t="shared" si="10"/>
        <v>6.3604259562122251E-3</v>
      </c>
      <c r="N32" s="80"/>
    </row>
    <row r="33" spans="1:14" x14ac:dyDescent="0.25">
      <c r="A33" s="163" t="s">
        <v>145</v>
      </c>
      <c r="B33" s="164" t="s">
        <v>132</v>
      </c>
      <c r="C33" s="165">
        <v>41897</v>
      </c>
      <c r="D33" s="165">
        <v>45566</v>
      </c>
      <c r="E33" s="165">
        <v>625</v>
      </c>
      <c r="F33" s="165">
        <v>17228</v>
      </c>
      <c r="G33" s="165">
        <v>31233</v>
      </c>
      <c r="H33" s="165">
        <v>33233</v>
      </c>
      <c r="I33" s="166">
        <f t="shared" si="9"/>
        <v>6.4034834950212893E-2</v>
      </c>
      <c r="J33" s="167">
        <f t="shared" si="6"/>
        <v>-0.27066233595224509</v>
      </c>
      <c r="K33" s="165">
        <f t="shared" si="7"/>
        <v>2000</v>
      </c>
      <c r="L33" s="165">
        <f t="shared" si="8"/>
        <v>-12333</v>
      </c>
      <c r="M33" s="166">
        <f t="shared" si="10"/>
        <v>1.1332620405468629E-2</v>
      </c>
      <c r="N33" s="80"/>
    </row>
    <row r="34" spans="1:14" x14ac:dyDescent="0.25">
      <c r="A34" s="163" t="s">
        <v>146</v>
      </c>
      <c r="B34" s="170" t="s">
        <v>146</v>
      </c>
      <c r="C34" s="171">
        <f t="shared" ref="C34:H34" si="11">C26-SUM(C27:C33)</f>
        <v>217231</v>
      </c>
      <c r="D34" s="171">
        <f t="shared" si="11"/>
        <v>234646</v>
      </c>
      <c r="E34" s="171">
        <f t="shared" si="11"/>
        <v>33138</v>
      </c>
      <c r="F34" s="171">
        <f t="shared" si="11"/>
        <v>187314</v>
      </c>
      <c r="G34" s="171">
        <f t="shared" si="11"/>
        <v>237118</v>
      </c>
      <c r="H34" s="171">
        <f t="shared" si="11"/>
        <v>261214</v>
      </c>
      <c r="I34" s="172">
        <f t="shared" si="9"/>
        <v>0.10162029031958775</v>
      </c>
      <c r="J34" s="173">
        <f t="shared" si="6"/>
        <v>0.11322588068835615</v>
      </c>
      <c r="K34" s="171">
        <f>H34-G34</f>
        <v>24096</v>
      </c>
      <c r="L34" s="171">
        <f t="shared" si="8"/>
        <v>26568</v>
      </c>
      <c r="M34" s="172">
        <f t="shared" si="10"/>
        <v>8.907528982018123E-2</v>
      </c>
      <c r="N34" s="80"/>
    </row>
    <row r="35" spans="1:14" s="146" customFormat="1" x14ac:dyDescent="0.25">
      <c r="A35" s="163"/>
      <c r="B35" s="155" t="s">
        <v>48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</row>
    <row r="36" spans="1:14" x14ac:dyDescent="0.25">
      <c r="A36" s="163"/>
      <c r="B36" s="156" t="s">
        <v>69</v>
      </c>
      <c r="C36" s="178">
        <v>834690</v>
      </c>
      <c r="D36" s="178">
        <v>863408</v>
      </c>
      <c r="E36" s="178">
        <v>118240</v>
      </c>
      <c r="F36" s="178">
        <v>579557</v>
      </c>
      <c r="G36" s="178">
        <v>790311</v>
      </c>
      <c r="H36" s="178">
        <v>831777</v>
      </c>
      <c r="I36" s="179">
        <f>IFERROR(H36/G36-1,"-")</f>
        <v>5.2467952489589464E-2</v>
      </c>
      <c r="J36" s="179">
        <f>IFERROR(H36/D36-1,"-")</f>
        <v>-3.6635055500991442E-2</v>
      </c>
      <c r="K36" s="178">
        <f>H36-G36</f>
        <v>41466</v>
      </c>
      <c r="L36" s="178">
        <f>H36-D36</f>
        <v>-31631</v>
      </c>
      <c r="M36" s="179">
        <f>H36/H$8</f>
        <v>0.28364014693225048</v>
      </c>
      <c r="N36" s="80"/>
    </row>
    <row r="37" spans="1:14" x14ac:dyDescent="0.25">
      <c r="A37" s="163" t="s">
        <v>97</v>
      </c>
      <c r="B37" s="159" t="s">
        <v>98</v>
      </c>
      <c r="C37" s="160">
        <v>41731</v>
      </c>
      <c r="D37" s="160">
        <v>40039</v>
      </c>
      <c r="E37" s="160">
        <v>8464</v>
      </c>
      <c r="F37" s="160">
        <v>32687</v>
      </c>
      <c r="G37" s="160">
        <v>36689</v>
      </c>
      <c r="H37" s="160">
        <v>45648</v>
      </c>
      <c r="I37" s="161">
        <f>IFERROR(H37/G37-1,"-")</f>
        <v>0.24418763117010545</v>
      </c>
      <c r="J37" s="162">
        <f t="shared" ref="J37:J48" si="12">IFERROR(H37/D37-1,"-")</f>
        <v>0.14008841379654835</v>
      </c>
      <c r="K37" s="160">
        <f t="shared" ref="K37:K47" si="13">H37-G37</f>
        <v>8959</v>
      </c>
      <c r="L37" s="160">
        <f t="shared" ref="L37:L48" si="14">H37-D37</f>
        <v>5609</v>
      </c>
      <c r="M37" s="161">
        <f>H37/H$8</f>
        <v>1.5566197943876026E-2</v>
      </c>
      <c r="N37" s="80"/>
    </row>
    <row r="38" spans="1:14" x14ac:dyDescent="0.25">
      <c r="A38" s="163" t="s">
        <v>104</v>
      </c>
      <c r="B38" s="164" t="s">
        <v>104</v>
      </c>
      <c r="C38" s="165">
        <v>205233</v>
      </c>
      <c r="D38" s="165">
        <v>210543</v>
      </c>
      <c r="E38" s="165">
        <v>87809</v>
      </c>
      <c r="F38" s="165">
        <v>131066</v>
      </c>
      <c r="G38" s="165">
        <v>155108</v>
      </c>
      <c r="H38" s="165">
        <v>218201</v>
      </c>
      <c r="I38" s="166">
        <f>IFERROR(H38/G38-1,"-")</f>
        <v>0.4067681873275395</v>
      </c>
      <c r="J38" s="167">
        <f t="shared" si="12"/>
        <v>3.6372617470065594E-2</v>
      </c>
      <c r="K38" s="165">
        <f t="shared" si="13"/>
        <v>63093</v>
      </c>
      <c r="L38" s="165">
        <f t="shared" si="14"/>
        <v>7658</v>
      </c>
      <c r="M38" s="166">
        <f>H38/H$8</f>
        <v>7.4407640149660295E-2</v>
      </c>
      <c r="N38" s="80"/>
    </row>
    <row r="39" spans="1:14" x14ac:dyDescent="0.25">
      <c r="A39" s="163" t="s">
        <v>101</v>
      </c>
      <c r="B39" s="164" t="s">
        <v>101</v>
      </c>
      <c r="C39" s="165">
        <v>471627</v>
      </c>
      <c r="D39" s="165">
        <v>403987</v>
      </c>
      <c r="E39" s="165">
        <v>134679</v>
      </c>
      <c r="F39" s="165">
        <v>219808</v>
      </c>
      <c r="G39" s="165">
        <v>358110</v>
      </c>
      <c r="H39" s="165">
        <v>358662</v>
      </c>
      <c r="I39" s="166">
        <f>IFERROR(H39/G39-1,"-")</f>
        <v>1.5414258188823915E-3</v>
      </c>
      <c r="J39" s="167">
        <f t="shared" si="12"/>
        <v>-0.11219420426894922</v>
      </c>
      <c r="K39" s="165">
        <f t="shared" si="13"/>
        <v>552</v>
      </c>
      <c r="L39" s="165">
        <f t="shared" si="14"/>
        <v>-45325</v>
      </c>
      <c r="M39" s="166">
        <f>H39/H$8</f>
        <v>0.12230554869756537</v>
      </c>
      <c r="N39" s="80"/>
    </row>
    <row r="40" spans="1:14" x14ac:dyDescent="0.25">
      <c r="A40" s="163"/>
      <c r="B40" s="159" t="s">
        <v>108</v>
      </c>
      <c r="C40" s="160">
        <v>792959</v>
      </c>
      <c r="D40" s="160">
        <v>823369</v>
      </c>
      <c r="E40" s="160">
        <v>109776</v>
      </c>
      <c r="F40" s="160">
        <v>546870</v>
      </c>
      <c r="G40" s="160">
        <v>753622</v>
      </c>
      <c r="H40" s="160">
        <v>786129</v>
      </c>
      <c r="I40" s="161">
        <f>IFERROR(H40/G40-1,"-")</f>
        <v>4.3134356481100644E-2</v>
      </c>
      <c r="J40" s="162">
        <f t="shared" si="12"/>
        <v>-4.5228809926047719E-2</v>
      </c>
      <c r="K40" s="160">
        <f t="shared" si="13"/>
        <v>32507</v>
      </c>
      <c r="L40" s="160">
        <f t="shared" si="14"/>
        <v>-37240</v>
      </c>
      <c r="M40" s="161">
        <f>H40/H$8</f>
        <v>0.26807394898837444</v>
      </c>
      <c r="N40" s="80"/>
    </row>
    <row r="41" spans="1:14" s="57" customFormat="1" x14ac:dyDescent="0.25">
      <c r="A41" s="163"/>
      <c r="B41" s="164" t="s">
        <v>111</v>
      </c>
      <c r="C41" s="165">
        <v>338687</v>
      </c>
      <c r="D41" s="165">
        <v>375307</v>
      </c>
      <c r="E41" s="165">
        <v>59517</v>
      </c>
      <c r="F41" s="165">
        <v>187921</v>
      </c>
      <c r="G41" s="165">
        <v>335204</v>
      </c>
      <c r="H41" s="165">
        <v>352959</v>
      </c>
      <c r="I41" s="166">
        <f t="shared" ref="I41:I48" si="15">IFERROR(H41/G41-1,"-")</f>
        <v>5.296774501497592E-2</v>
      </c>
      <c r="J41" s="167">
        <f t="shared" si="12"/>
        <v>-5.9545918408129839E-2</v>
      </c>
      <c r="K41" s="165">
        <f t="shared" si="13"/>
        <v>17755</v>
      </c>
      <c r="L41" s="165">
        <f t="shared" si="14"/>
        <v>-22348</v>
      </c>
      <c r="M41" s="166">
        <f t="shared" ref="M41:M48" si="16">H41/H$8</f>
        <v>0.12036079696969283</v>
      </c>
      <c r="N41" s="168"/>
    </row>
    <row r="42" spans="1:14" s="57" customFormat="1" x14ac:dyDescent="0.25">
      <c r="A42" s="163"/>
      <c r="B42" s="164" t="s">
        <v>114</v>
      </c>
      <c r="C42" s="165">
        <v>46598</v>
      </c>
      <c r="D42" s="165">
        <v>41241</v>
      </c>
      <c r="E42" s="165">
        <v>7245</v>
      </c>
      <c r="F42" s="165">
        <v>32431</v>
      </c>
      <c r="G42" s="165">
        <v>35573</v>
      </c>
      <c r="H42" s="165">
        <v>37684</v>
      </c>
      <c r="I42" s="166">
        <f t="shared" si="15"/>
        <v>5.934275995839533E-2</v>
      </c>
      <c r="J42" s="167">
        <f t="shared" si="12"/>
        <v>-8.6249121020343877E-2</v>
      </c>
      <c r="K42" s="165">
        <f t="shared" si="13"/>
        <v>2111</v>
      </c>
      <c r="L42" s="165">
        <f t="shared" si="14"/>
        <v>-3557</v>
      </c>
      <c r="M42" s="166">
        <f t="shared" si="16"/>
        <v>1.2850433826608486E-2</v>
      </c>
      <c r="N42" s="168"/>
    </row>
    <row r="43" spans="1:14" x14ac:dyDescent="0.25">
      <c r="A43" s="163"/>
      <c r="B43" s="164" t="s">
        <v>117</v>
      </c>
      <c r="C43" s="165">
        <v>10632</v>
      </c>
      <c r="D43" s="165">
        <v>12063</v>
      </c>
      <c r="E43" s="165">
        <v>3667</v>
      </c>
      <c r="F43" s="165">
        <v>15332</v>
      </c>
      <c r="G43" s="165">
        <v>20052</v>
      </c>
      <c r="H43" s="165">
        <v>19000</v>
      </c>
      <c r="I43" s="166">
        <f t="shared" si="15"/>
        <v>-5.2463594653899825E-2</v>
      </c>
      <c r="J43" s="167">
        <f t="shared" si="12"/>
        <v>0.57506424604161488</v>
      </c>
      <c r="K43" s="165">
        <f t="shared" si="13"/>
        <v>-1052</v>
      </c>
      <c r="L43" s="165">
        <f t="shared" si="14"/>
        <v>6937</v>
      </c>
      <c r="M43" s="166">
        <f t="shared" si="16"/>
        <v>6.479095709201816E-3</v>
      </c>
      <c r="N43" s="80"/>
    </row>
    <row r="44" spans="1:14" x14ac:dyDescent="0.25">
      <c r="A44" s="163"/>
      <c r="B44" s="164" t="s">
        <v>124</v>
      </c>
      <c r="C44" s="165">
        <v>33403</v>
      </c>
      <c r="D44" s="165">
        <v>32174</v>
      </c>
      <c r="E44" s="165">
        <v>4288</v>
      </c>
      <c r="F44" s="165">
        <v>34190</v>
      </c>
      <c r="G44" s="165">
        <v>34614</v>
      </c>
      <c r="H44" s="165">
        <v>39875</v>
      </c>
      <c r="I44" s="166">
        <f t="shared" si="15"/>
        <v>0.15199052406540714</v>
      </c>
      <c r="J44" s="167">
        <f t="shared" si="12"/>
        <v>0.2393547585006528</v>
      </c>
      <c r="K44" s="165">
        <f t="shared" si="13"/>
        <v>5261</v>
      </c>
      <c r="L44" s="165">
        <f t="shared" si="14"/>
        <v>7701</v>
      </c>
      <c r="M44" s="166">
        <f t="shared" si="16"/>
        <v>1.3597575863390655E-2</v>
      </c>
      <c r="N44" s="80"/>
    </row>
    <row r="45" spans="1:14" x14ac:dyDescent="0.25">
      <c r="A45" s="163"/>
      <c r="B45" s="164" t="s">
        <v>120</v>
      </c>
      <c r="C45" s="165">
        <v>35748</v>
      </c>
      <c r="D45" s="165">
        <v>41860</v>
      </c>
      <c r="E45" s="165">
        <v>4175</v>
      </c>
      <c r="F45" s="165">
        <v>33539</v>
      </c>
      <c r="G45" s="165">
        <v>36172</v>
      </c>
      <c r="H45" s="165">
        <v>39946</v>
      </c>
      <c r="I45" s="166">
        <f t="shared" si="15"/>
        <v>0.10433484463120646</v>
      </c>
      <c r="J45" s="167">
        <f t="shared" si="12"/>
        <v>-4.5723841376015262E-2</v>
      </c>
      <c r="K45" s="165">
        <f t="shared" si="13"/>
        <v>3774</v>
      </c>
      <c r="L45" s="165">
        <f t="shared" si="14"/>
        <v>-1914</v>
      </c>
      <c r="M45" s="166">
        <f t="shared" si="16"/>
        <v>1.362178722104083E-2</v>
      </c>
      <c r="N45" s="80"/>
    </row>
    <row r="46" spans="1:14" x14ac:dyDescent="0.25">
      <c r="A46" s="163"/>
      <c r="B46" s="164" t="s">
        <v>129</v>
      </c>
      <c r="C46" s="165">
        <v>35360</v>
      </c>
      <c r="D46" s="165">
        <v>32438</v>
      </c>
      <c r="E46" s="165">
        <v>305</v>
      </c>
      <c r="F46" s="165">
        <v>22805</v>
      </c>
      <c r="G46" s="165">
        <v>22903</v>
      </c>
      <c r="H46" s="165">
        <v>21949</v>
      </c>
      <c r="I46" s="166">
        <f t="shared" si="15"/>
        <v>-4.1653931799327637E-2</v>
      </c>
      <c r="J46" s="167">
        <f t="shared" si="12"/>
        <v>-0.32335532400271283</v>
      </c>
      <c r="K46" s="165">
        <f t="shared" si="13"/>
        <v>-954</v>
      </c>
      <c r="L46" s="165">
        <f t="shared" si="14"/>
        <v>-10489</v>
      </c>
      <c r="M46" s="166">
        <f t="shared" si="16"/>
        <v>7.4847195642774034E-3</v>
      </c>
      <c r="N46" s="80"/>
    </row>
    <row r="47" spans="1:14" x14ac:dyDescent="0.25">
      <c r="A47" s="163" t="s">
        <v>145</v>
      </c>
      <c r="B47" s="164" t="s">
        <v>132</v>
      </c>
      <c r="C47" s="165">
        <v>66365</v>
      </c>
      <c r="D47" s="165">
        <v>59689</v>
      </c>
      <c r="E47" s="165">
        <v>3934</v>
      </c>
      <c r="F47" s="165">
        <v>31477</v>
      </c>
      <c r="G47" s="165">
        <v>35181</v>
      </c>
      <c r="H47" s="165">
        <v>38319</v>
      </c>
      <c r="I47" s="166">
        <f t="shared" si="15"/>
        <v>8.9195872772235063E-2</v>
      </c>
      <c r="J47" s="167">
        <f t="shared" si="12"/>
        <v>-0.35802241619058783</v>
      </c>
      <c r="K47" s="165">
        <f t="shared" si="13"/>
        <v>3138</v>
      </c>
      <c r="L47" s="165">
        <f t="shared" si="14"/>
        <v>-21370</v>
      </c>
      <c r="M47" s="166">
        <f t="shared" si="16"/>
        <v>1.3066972025310758E-2</v>
      </c>
      <c r="N47" s="80"/>
    </row>
    <row r="48" spans="1:14" x14ac:dyDescent="0.25">
      <c r="A48" s="163" t="s">
        <v>146</v>
      </c>
      <c r="B48" s="170" t="s">
        <v>146</v>
      </c>
      <c r="C48" s="171">
        <f t="shared" ref="C48:H48" si="17">C40-SUM(C41:C47)</f>
        <v>226166</v>
      </c>
      <c r="D48" s="171">
        <f t="shared" si="17"/>
        <v>228597</v>
      </c>
      <c r="E48" s="171">
        <f t="shared" si="17"/>
        <v>26645</v>
      </c>
      <c r="F48" s="171">
        <f t="shared" si="17"/>
        <v>189175</v>
      </c>
      <c r="G48" s="171">
        <f t="shared" si="17"/>
        <v>233923</v>
      </c>
      <c r="H48" s="171">
        <f t="shared" si="17"/>
        <v>236397</v>
      </c>
      <c r="I48" s="172">
        <f t="shared" si="15"/>
        <v>1.0576129752097874E-2</v>
      </c>
      <c r="J48" s="173">
        <f t="shared" si="12"/>
        <v>3.4121182692686158E-2</v>
      </c>
      <c r="K48" s="171">
        <f>H48-G48</f>
        <v>2474</v>
      </c>
      <c r="L48" s="171">
        <f t="shared" si="14"/>
        <v>7800</v>
      </c>
      <c r="M48" s="172">
        <f t="shared" si="16"/>
        <v>8.0612567808851676E-2</v>
      </c>
      <c r="N48" s="80"/>
    </row>
    <row r="49" spans="1:14" s="146" customFormat="1" x14ac:dyDescent="0.25">
      <c r="A49" s="163"/>
      <c r="B49" s="155" t="s">
        <v>49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</row>
    <row r="50" spans="1:14" x14ac:dyDescent="0.25">
      <c r="A50" s="163"/>
      <c r="B50" s="156" t="s">
        <v>69</v>
      </c>
      <c r="C50" s="178">
        <v>22575</v>
      </c>
      <c r="D50" s="178">
        <v>21989</v>
      </c>
      <c r="E50" s="178">
        <v>3004</v>
      </c>
      <c r="F50" s="178">
        <v>14831</v>
      </c>
      <c r="G50" s="178">
        <v>18070</v>
      </c>
      <c r="H50" s="178">
        <v>19927</v>
      </c>
      <c r="I50" s="179">
        <f>IFERROR(H50/G50-1,"-")</f>
        <v>0.1027670171555064</v>
      </c>
      <c r="J50" s="179">
        <f>IFERROR(H50/D50-1,"-")</f>
        <v>-9.3774159807176294E-2</v>
      </c>
      <c r="K50" s="178">
        <f>H50-G50</f>
        <v>1857</v>
      </c>
      <c r="L50" s="178">
        <f>H50-D50</f>
        <v>-2062</v>
      </c>
      <c r="M50" s="179">
        <f>H50/H$8</f>
        <v>6.7952073788033994E-3</v>
      </c>
      <c r="N50" s="80"/>
    </row>
    <row r="51" spans="1:14" x14ac:dyDescent="0.25">
      <c r="A51" s="163" t="s">
        <v>97</v>
      </c>
      <c r="B51" s="159" t="s">
        <v>98</v>
      </c>
      <c r="C51" s="160">
        <v>2233</v>
      </c>
      <c r="D51" s="160">
        <v>1177</v>
      </c>
      <c r="E51" s="160">
        <v>9</v>
      </c>
      <c r="F51" s="160">
        <v>1060</v>
      </c>
      <c r="G51" s="160">
        <v>2919</v>
      </c>
      <c r="H51" s="160">
        <v>4029</v>
      </c>
      <c r="I51" s="161">
        <f>IFERROR(H51/G51-1,"-")</f>
        <v>0.38026721479958892</v>
      </c>
      <c r="J51" s="162">
        <f t="shared" ref="J51:J62" si="18">IFERROR(H51/D51-1,"-")</f>
        <v>2.4231096006796942</v>
      </c>
      <c r="K51" s="160">
        <f t="shared" ref="K51:K61" si="19">H51-G51</f>
        <v>1110</v>
      </c>
      <c r="L51" s="160">
        <f t="shared" ref="L51:L62" si="20">H51-D51</f>
        <v>2852</v>
      </c>
      <c r="M51" s="161">
        <f>H51/H$8</f>
        <v>1.3739092953881115E-3</v>
      </c>
      <c r="N51" s="80"/>
    </row>
    <row r="52" spans="1:14" x14ac:dyDescent="0.25">
      <c r="A52" s="163" t="s">
        <v>104</v>
      </c>
      <c r="B52" s="164" t="s">
        <v>104</v>
      </c>
      <c r="C52" s="165">
        <v>18429</v>
      </c>
      <c r="D52" s="165">
        <v>12961</v>
      </c>
      <c r="E52" s="165">
        <v>4981</v>
      </c>
      <c r="F52" s="165">
        <v>6990</v>
      </c>
      <c r="G52" s="165">
        <v>6990</v>
      </c>
      <c r="H52" s="165">
        <v>25164</v>
      </c>
      <c r="I52" s="166">
        <f>IFERROR(H52/G52-1,"-")</f>
        <v>2.6</v>
      </c>
      <c r="J52" s="167">
        <f t="shared" si="18"/>
        <v>0.94151685826710896</v>
      </c>
      <c r="K52" s="165">
        <f t="shared" si="19"/>
        <v>18174</v>
      </c>
      <c r="L52" s="165">
        <f t="shared" si="20"/>
        <v>12203</v>
      </c>
      <c r="M52" s="166">
        <f>H52/H$8</f>
        <v>8.581050759281816E-3</v>
      </c>
      <c r="N52" s="80"/>
    </row>
    <row r="53" spans="1:14" x14ac:dyDescent="0.25">
      <c r="A53" s="163" t="s">
        <v>101</v>
      </c>
      <c r="B53" s="164" t="s">
        <v>101</v>
      </c>
      <c r="C53" s="165">
        <v>15107</v>
      </c>
      <c r="D53" s="165">
        <v>18008</v>
      </c>
      <c r="E53" s="165">
        <v>1947</v>
      </c>
      <c r="F53" s="165">
        <v>10296</v>
      </c>
      <c r="G53" s="165">
        <v>14228</v>
      </c>
      <c r="H53" s="165">
        <v>15071</v>
      </c>
      <c r="I53" s="166">
        <f>IFERROR(H53/G53-1,"-")</f>
        <v>5.924936744447562E-2</v>
      </c>
      <c r="J53" s="167">
        <f t="shared" si="18"/>
        <v>-0.16309418036428258</v>
      </c>
      <c r="K53" s="165">
        <f t="shared" si="19"/>
        <v>843</v>
      </c>
      <c r="L53" s="165">
        <f t="shared" si="20"/>
        <v>-2937</v>
      </c>
      <c r="M53" s="166">
        <f>H53/H$8</f>
        <v>5.139286917546346E-3</v>
      </c>
      <c r="N53" s="80"/>
    </row>
    <row r="54" spans="1:14" x14ac:dyDescent="0.25">
      <c r="A54" s="163"/>
      <c r="B54" s="159" t="s">
        <v>108</v>
      </c>
      <c r="C54" s="160">
        <v>20342</v>
      </c>
      <c r="D54" s="160">
        <v>20812</v>
      </c>
      <c r="E54" s="160">
        <v>2995</v>
      </c>
      <c r="F54" s="160">
        <v>13771</v>
      </c>
      <c r="G54" s="160">
        <v>15151</v>
      </c>
      <c r="H54" s="160">
        <v>15898</v>
      </c>
      <c r="I54" s="161">
        <f>IFERROR(H54/G54-1,"-")</f>
        <v>4.9303676324994994E-2</v>
      </c>
      <c r="J54" s="162">
        <f t="shared" si="18"/>
        <v>-0.23611378051124354</v>
      </c>
      <c r="K54" s="160">
        <f t="shared" si="19"/>
        <v>747</v>
      </c>
      <c r="L54" s="160">
        <f t="shared" si="20"/>
        <v>-4914</v>
      </c>
      <c r="M54" s="161">
        <f>H54/H$8</f>
        <v>5.4212980834152883E-3</v>
      </c>
      <c r="N54" s="80"/>
    </row>
    <row r="55" spans="1:14" s="57" customFormat="1" x14ac:dyDescent="0.25">
      <c r="A55" s="163"/>
      <c r="B55" s="164" t="s">
        <v>111</v>
      </c>
      <c r="C55" s="165">
        <v>6513</v>
      </c>
      <c r="D55" s="165">
        <v>5514</v>
      </c>
      <c r="E55" s="165">
        <v>350</v>
      </c>
      <c r="F55" s="165">
        <v>3721</v>
      </c>
      <c r="G55" s="165">
        <v>5200</v>
      </c>
      <c r="H55" s="165">
        <v>5463</v>
      </c>
      <c r="I55" s="166">
        <f t="shared" ref="I55:I62" si="21">IFERROR(H55/G55-1,"-")</f>
        <v>5.0576923076923075E-2</v>
      </c>
      <c r="J55" s="167">
        <f t="shared" si="18"/>
        <v>-9.2491838955386374E-3</v>
      </c>
      <c r="K55" s="165">
        <f t="shared" si="19"/>
        <v>263</v>
      </c>
      <c r="L55" s="165">
        <f t="shared" si="20"/>
        <v>-51</v>
      </c>
      <c r="M55" s="166">
        <f t="shared" ref="M55:M62" si="22">H55/H$8</f>
        <v>1.8629105189141854E-3</v>
      </c>
      <c r="N55" s="168"/>
    </row>
    <row r="56" spans="1:14" s="57" customFormat="1" x14ac:dyDescent="0.25">
      <c r="A56" s="163"/>
      <c r="B56" s="164" t="s">
        <v>114</v>
      </c>
      <c r="C56" s="165">
        <v>6527</v>
      </c>
      <c r="D56" s="165">
        <v>9047</v>
      </c>
      <c r="E56" s="165">
        <v>1915</v>
      </c>
      <c r="F56" s="165">
        <v>6300</v>
      </c>
      <c r="G56" s="165">
        <v>4554</v>
      </c>
      <c r="H56" s="165">
        <v>4805</v>
      </c>
      <c r="I56" s="166">
        <f t="shared" si="21"/>
        <v>5.5116381203337728E-2</v>
      </c>
      <c r="J56" s="167">
        <f t="shared" si="18"/>
        <v>-0.46888471316458491</v>
      </c>
      <c r="K56" s="165">
        <f t="shared" si="19"/>
        <v>251</v>
      </c>
      <c r="L56" s="165">
        <f t="shared" si="20"/>
        <v>-4242</v>
      </c>
      <c r="M56" s="166">
        <f t="shared" si="22"/>
        <v>1.6385292043534067E-3</v>
      </c>
      <c r="N56" s="168"/>
    </row>
    <row r="57" spans="1:14" x14ac:dyDescent="0.25">
      <c r="A57" s="163"/>
      <c r="B57" s="164" t="s">
        <v>117</v>
      </c>
      <c r="C57" s="165">
        <v>368</v>
      </c>
      <c r="D57" s="165">
        <v>236</v>
      </c>
      <c r="E57" s="165">
        <v>42</v>
      </c>
      <c r="F57" s="165">
        <v>310</v>
      </c>
      <c r="G57" s="165">
        <v>830</v>
      </c>
      <c r="H57" s="165">
        <v>599</v>
      </c>
      <c r="I57" s="166">
        <f t="shared" si="21"/>
        <v>-0.27831325301204823</v>
      </c>
      <c r="J57" s="167">
        <f t="shared" si="18"/>
        <v>1.5381355932203391</v>
      </c>
      <c r="K57" s="165">
        <f t="shared" si="19"/>
        <v>-231</v>
      </c>
      <c r="L57" s="165">
        <f t="shared" si="20"/>
        <v>363</v>
      </c>
      <c r="M57" s="166">
        <f t="shared" si="22"/>
        <v>2.0426201735852041E-4</v>
      </c>
      <c r="N57" s="80"/>
    </row>
    <row r="58" spans="1:14" x14ac:dyDescent="0.25">
      <c r="A58" s="163"/>
      <c r="B58" s="164" t="s">
        <v>124</v>
      </c>
      <c r="C58" s="165">
        <v>210</v>
      </c>
      <c r="D58" s="165">
        <v>85</v>
      </c>
      <c r="E58" s="165">
        <v>45</v>
      </c>
      <c r="F58" s="165">
        <v>328</v>
      </c>
      <c r="G58" s="165">
        <v>267</v>
      </c>
      <c r="H58" s="165">
        <v>264</v>
      </c>
      <c r="I58" s="166">
        <f t="shared" si="21"/>
        <v>-1.1235955056179803E-2</v>
      </c>
      <c r="J58" s="167">
        <f t="shared" si="18"/>
        <v>2.1058823529411765</v>
      </c>
      <c r="K58" s="165">
        <f t="shared" si="19"/>
        <v>-3</v>
      </c>
      <c r="L58" s="165">
        <f t="shared" si="20"/>
        <v>179</v>
      </c>
      <c r="M58" s="166">
        <f t="shared" si="22"/>
        <v>9.0025329854172601E-5</v>
      </c>
      <c r="N58" s="80"/>
    </row>
    <row r="59" spans="1:14" x14ac:dyDescent="0.25">
      <c r="A59" s="163"/>
      <c r="B59" s="164" t="s">
        <v>120</v>
      </c>
      <c r="C59" s="165">
        <v>354</v>
      </c>
      <c r="D59" s="165">
        <v>138</v>
      </c>
      <c r="E59" s="165">
        <v>213</v>
      </c>
      <c r="F59" s="165">
        <v>147</v>
      </c>
      <c r="G59" s="165">
        <v>223</v>
      </c>
      <c r="H59" s="165">
        <v>254</v>
      </c>
      <c r="I59" s="166">
        <f t="shared" si="21"/>
        <v>0.13901345291479816</v>
      </c>
      <c r="J59" s="167">
        <f t="shared" si="18"/>
        <v>0.84057971014492749</v>
      </c>
      <c r="K59" s="165">
        <f t="shared" si="19"/>
        <v>31</v>
      </c>
      <c r="L59" s="165">
        <f t="shared" si="20"/>
        <v>116</v>
      </c>
      <c r="M59" s="166">
        <f t="shared" si="22"/>
        <v>8.6615279480908492E-5</v>
      </c>
      <c r="N59" s="80"/>
    </row>
    <row r="60" spans="1:14" x14ac:dyDescent="0.25">
      <c r="A60" s="163"/>
      <c r="B60" s="164" t="s">
        <v>129</v>
      </c>
      <c r="C60" s="165">
        <v>587</v>
      </c>
      <c r="D60" s="165">
        <v>282</v>
      </c>
      <c r="E60" s="165">
        <v>0</v>
      </c>
      <c r="F60" s="165">
        <v>105</v>
      </c>
      <c r="G60" s="165">
        <v>177</v>
      </c>
      <c r="H60" s="165">
        <v>139</v>
      </c>
      <c r="I60" s="166">
        <f t="shared" si="21"/>
        <v>-0.21468926553672318</v>
      </c>
      <c r="J60" s="167">
        <f t="shared" si="18"/>
        <v>-0.50709219858156029</v>
      </c>
      <c r="K60" s="165">
        <f t="shared" si="19"/>
        <v>-38</v>
      </c>
      <c r="L60" s="165">
        <f t="shared" si="20"/>
        <v>-143</v>
      </c>
      <c r="M60" s="166">
        <f t="shared" si="22"/>
        <v>4.7399700188371182E-5</v>
      </c>
      <c r="N60" s="80"/>
    </row>
    <row r="61" spans="1:14" x14ac:dyDescent="0.25">
      <c r="A61" s="163" t="s">
        <v>145</v>
      </c>
      <c r="B61" s="164" t="s">
        <v>132</v>
      </c>
      <c r="C61" s="165">
        <v>930</v>
      </c>
      <c r="D61" s="165">
        <v>1016</v>
      </c>
      <c r="E61" s="165">
        <v>19</v>
      </c>
      <c r="F61" s="165">
        <v>111</v>
      </c>
      <c r="G61" s="165">
        <v>131</v>
      </c>
      <c r="H61" s="165">
        <v>73</v>
      </c>
      <c r="I61" s="166">
        <f t="shared" si="21"/>
        <v>-0.4427480916030534</v>
      </c>
      <c r="J61" s="167">
        <f t="shared" si="18"/>
        <v>-0.92814960629921262</v>
      </c>
      <c r="K61" s="165">
        <f t="shared" si="19"/>
        <v>-58</v>
      </c>
      <c r="L61" s="165">
        <f t="shared" si="20"/>
        <v>-943</v>
      </c>
      <c r="M61" s="166">
        <f t="shared" si="22"/>
        <v>2.4893367724828032E-5</v>
      </c>
      <c r="N61" s="80"/>
    </row>
    <row r="62" spans="1:14" x14ac:dyDescent="0.25">
      <c r="A62" s="163" t="s">
        <v>146</v>
      </c>
      <c r="B62" s="170" t="s">
        <v>146</v>
      </c>
      <c r="C62" s="171">
        <f t="shared" ref="C62:H62" si="23">C54-SUM(C55:C61)</f>
        <v>4853</v>
      </c>
      <c r="D62" s="171">
        <f t="shared" si="23"/>
        <v>4494</v>
      </c>
      <c r="E62" s="171">
        <f t="shared" si="23"/>
        <v>411</v>
      </c>
      <c r="F62" s="171">
        <f t="shared" si="23"/>
        <v>2749</v>
      </c>
      <c r="G62" s="171">
        <f t="shared" si="23"/>
        <v>3769</v>
      </c>
      <c r="H62" s="171">
        <f t="shared" si="23"/>
        <v>4301</v>
      </c>
      <c r="I62" s="172">
        <f t="shared" si="21"/>
        <v>0.14115149907137181</v>
      </c>
      <c r="J62" s="173">
        <f t="shared" si="18"/>
        <v>-4.2946150422785934E-2</v>
      </c>
      <c r="K62" s="171">
        <f>H62-G62</f>
        <v>532</v>
      </c>
      <c r="L62" s="171">
        <f t="shared" si="20"/>
        <v>-193</v>
      </c>
      <c r="M62" s="172">
        <f t="shared" si="22"/>
        <v>1.4666626655408953E-3</v>
      </c>
      <c r="N62" s="80"/>
    </row>
    <row r="63" spans="1:14" s="146" customFormat="1" x14ac:dyDescent="0.25">
      <c r="A63" s="163"/>
      <c r="B63" s="155" t="s">
        <v>50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</row>
    <row r="64" spans="1:14" x14ac:dyDescent="0.25">
      <c r="A64" s="163"/>
      <c r="B64" s="156" t="s">
        <v>69</v>
      </c>
      <c r="C64" s="178">
        <v>66607</v>
      </c>
      <c r="D64" s="178">
        <v>65669</v>
      </c>
      <c r="E64" s="178">
        <v>61856</v>
      </c>
      <c r="F64" s="178">
        <v>57766</v>
      </c>
      <c r="G64" s="178">
        <v>92826</v>
      </c>
      <c r="H64" s="178">
        <v>71642</v>
      </c>
      <c r="I64" s="179">
        <f>IFERROR(H64/G64-1,"-")</f>
        <v>-0.2282119233835348</v>
      </c>
      <c r="J64" s="179">
        <f>IFERROR(H64/D64-1,"-")</f>
        <v>9.0956158918211072E-2</v>
      </c>
      <c r="K64" s="178">
        <f>H64-G64</f>
        <v>-21184</v>
      </c>
      <c r="L64" s="178">
        <f>H64-D64</f>
        <v>5973</v>
      </c>
      <c r="M64" s="179">
        <f>H64/H$8</f>
        <v>2.4430282884138763E-2</v>
      </c>
      <c r="N64" s="80"/>
    </row>
    <row r="65" spans="1:14" x14ac:dyDescent="0.25">
      <c r="A65" s="163" t="s">
        <v>97</v>
      </c>
      <c r="B65" s="159" t="s">
        <v>98</v>
      </c>
      <c r="C65" s="160">
        <v>9163</v>
      </c>
      <c r="D65" s="160">
        <v>10284</v>
      </c>
      <c r="E65" s="160">
        <v>8944</v>
      </c>
      <c r="F65" s="160">
        <v>3534</v>
      </c>
      <c r="G65" s="160">
        <v>4602</v>
      </c>
      <c r="H65" s="160">
        <v>15115</v>
      </c>
      <c r="I65" s="161">
        <f>IFERROR(H65/G65-1,"-")</f>
        <v>2.2844415471534116</v>
      </c>
      <c r="J65" s="162">
        <f t="shared" ref="J65:J76" si="24">IFERROR(H65/D65-1,"-")</f>
        <v>0.46975884869700502</v>
      </c>
      <c r="K65" s="160">
        <f t="shared" ref="K65:K75" si="25">H65-G65</f>
        <v>10513</v>
      </c>
      <c r="L65" s="160">
        <f t="shared" ref="L65:L76" si="26">H65-D65</f>
        <v>4831</v>
      </c>
      <c r="M65" s="161">
        <f>H65/H$8</f>
        <v>5.1542911391887084E-3</v>
      </c>
      <c r="N65" s="80"/>
    </row>
    <row r="66" spans="1:14" x14ac:dyDescent="0.25">
      <c r="A66" s="163" t="s">
        <v>104</v>
      </c>
      <c r="B66" s="164" t="s">
        <v>104</v>
      </c>
      <c r="C66" s="165">
        <v>69901</v>
      </c>
      <c r="D66" s="165">
        <v>67992</v>
      </c>
      <c r="E66" s="165">
        <v>21784</v>
      </c>
      <c r="F66" s="165">
        <v>59324</v>
      </c>
      <c r="G66" s="165">
        <v>72718</v>
      </c>
      <c r="H66" s="165">
        <v>91538</v>
      </c>
      <c r="I66" s="166">
        <f>IFERROR(H66/G66-1,"-")</f>
        <v>0.25880799801974752</v>
      </c>
      <c r="J66" s="167">
        <f t="shared" si="24"/>
        <v>0.34630544769972937</v>
      </c>
      <c r="K66" s="165">
        <f t="shared" si="25"/>
        <v>18820</v>
      </c>
      <c r="L66" s="165">
        <f t="shared" si="26"/>
        <v>23546</v>
      </c>
      <c r="M66" s="166">
        <f>H66/H$8</f>
        <v>3.1214919106785047E-2</v>
      </c>
      <c r="N66" s="80"/>
    </row>
    <row r="67" spans="1:14" x14ac:dyDescent="0.25">
      <c r="A67" s="163" t="s">
        <v>101</v>
      </c>
      <c r="B67" s="164" t="s">
        <v>101</v>
      </c>
      <c r="C67" s="165">
        <v>75799</v>
      </c>
      <c r="D67" s="165">
        <v>90447</v>
      </c>
      <c r="E67" s="165">
        <v>57673</v>
      </c>
      <c r="F67" s="165">
        <v>24428</v>
      </c>
      <c r="G67" s="165">
        <v>46538</v>
      </c>
      <c r="H67" s="165">
        <v>81929</v>
      </c>
      <c r="I67" s="166">
        <f>IFERROR(H67/G67-1,"-")</f>
        <v>0.76047531049894701</v>
      </c>
      <c r="J67" s="167">
        <f t="shared" si="24"/>
        <v>-9.4176700166948568E-2</v>
      </c>
      <c r="K67" s="165">
        <f t="shared" si="25"/>
        <v>35391</v>
      </c>
      <c r="L67" s="165">
        <f t="shared" si="26"/>
        <v>-8518</v>
      </c>
      <c r="M67" s="166">
        <f>H67/H$8</f>
        <v>2.7938201703115558E-2</v>
      </c>
      <c r="N67" s="80"/>
    </row>
    <row r="68" spans="1:14" x14ac:dyDescent="0.25">
      <c r="A68" s="163"/>
      <c r="B68" s="159" t="s">
        <v>108</v>
      </c>
      <c r="C68" s="160">
        <v>57444</v>
      </c>
      <c r="D68" s="160">
        <v>55385</v>
      </c>
      <c r="E68" s="160">
        <v>52912</v>
      </c>
      <c r="F68" s="160">
        <v>54232</v>
      </c>
      <c r="G68" s="160">
        <v>88224</v>
      </c>
      <c r="H68" s="160">
        <v>56527</v>
      </c>
      <c r="I68" s="161">
        <f>IFERROR(H68/G68-1,"-")</f>
        <v>-0.35927865433442152</v>
      </c>
      <c r="J68" s="162">
        <f t="shared" si="24"/>
        <v>2.061930125485234E-2</v>
      </c>
      <c r="K68" s="160">
        <f t="shared" si="25"/>
        <v>-31697</v>
      </c>
      <c r="L68" s="160">
        <f t="shared" si="26"/>
        <v>1142</v>
      </c>
      <c r="M68" s="161">
        <f>H68/H$8</f>
        <v>1.9275991744950056E-2</v>
      </c>
      <c r="N68" s="80"/>
    </row>
    <row r="69" spans="1:14" s="57" customFormat="1" x14ac:dyDescent="0.25">
      <c r="A69" s="163"/>
      <c r="B69" s="164" t="s">
        <v>111</v>
      </c>
      <c r="C69" s="165">
        <v>25694</v>
      </c>
      <c r="D69" s="165">
        <v>24154</v>
      </c>
      <c r="E69" s="165">
        <v>35775</v>
      </c>
      <c r="F69" s="165">
        <v>10966</v>
      </c>
      <c r="G69" s="165">
        <v>29417</v>
      </c>
      <c r="H69" s="165">
        <v>25945</v>
      </c>
      <c r="I69" s="166">
        <f t="shared" ref="I69:I76" si="27">IFERROR(H69/G69-1,"-")</f>
        <v>-0.11802699119556714</v>
      </c>
      <c r="J69" s="167">
        <f t="shared" si="24"/>
        <v>7.4149209240705449E-2</v>
      </c>
      <c r="K69" s="165">
        <f t="shared" si="25"/>
        <v>-3472</v>
      </c>
      <c r="L69" s="165">
        <f t="shared" si="26"/>
        <v>1791</v>
      </c>
      <c r="M69" s="166">
        <f t="shared" ref="M69:M76" si="28">H69/H$8</f>
        <v>8.8473756934337438E-3</v>
      </c>
      <c r="N69" s="168"/>
    </row>
    <row r="70" spans="1:14" s="57" customFormat="1" x14ac:dyDescent="0.25">
      <c r="A70" s="163"/>
      <c r="B70" s="164" t="s">
        <v>114</v>
      </c>
      <c r="C70" s="165">
        <v>9151</v>
      </c>
      <c r="D70" s="165">
        <v>6869</v>
      </c>
      <c r="E70" s="165">
        <v>3201</v>
      </c>
      <c r="F70" s="165">
        <v>2579</v>
      </c>
      <c r="G70" s="165">
        <v>3771</v>
      </c>
      <c r="H70" s="165">
        <v>8580</v>
      </c>
      <c r="I70" s="166">
        <f t="shared" si="27"/>
        <v>1.2752585521081943</v>
      </c>
      <c r="J70" s="167">
        <f t="shared" si="24"/>
        <v>0.24909011500946288</v>
      </c>
      <c r="K70" s="165">
        <f t="shared" si="25"/>
        <v>4809</v>
      </c>
      <c r="L70" s="165">
        <f t="shared" si="26"/>
        <v>1711</v>
      </c>
      <c r="M70" s="166">
        <f t="shared" si="28"/>
        <v>2.9258232202606098E-3</v>
      </c>
      <c r="N70" s="168"/>
    </row>
    <row r="71" spans="1:14" x14ac:dyDescent="0.25">
      <c r="A71" s="163"/>
      <c r="B71" s="164" t="s">
        <v>117</v>
      </c>
      <c r="C71" s="165">
        <v>3582</v>
      </c>
      <c r="D71" s="165">
        <v>4847</v>
      </c>
      <c r="E71" s="165">
        <v>3211</v>
      </c>
      <c r="F71" s="165">
        <v>7122</v>
      </c>
      <c r="G71" s="165">
        <v>13150</v>
      </c>
      <c r="H71" s="165">
        <v>3264</v>
      </c>
      <c r="I71" s="166">
        <f t="shared" si="27"/>
        <v>-0.75178707224334596</v>
      </c>
      <c r="J71" s="167">
        <f t="shared" si="24"/>
        <v>-0.32659376934186091</v>
      </c>
      <c r="K71" s="165">
        <f t="shared" si="25"/>
        <v>-9886</v>
      </c>
      <c r="L71" s="165">
        <f t="shared" si="26"/>
        <v>-1583</v>
      </c>
      <c r="M71" s="166">
        <f t="shared" si="28"/>
        <v>1.1130404418334067E-3</v>
      </c>
      <c r="N71" s="80"/>
    </row>
    <row r="72" spans="1:14" x14ac:dyDescent="0.25">
      <c r="A72" s="163"/>
      <c r="B72" s="164" t="s">
        <v>124</v>
      </c>
      <c r="C72" s="165">
        <v>1364</v>
      </c>
      <c r="D72" s="165">
        <v>1259</v>
      </c>
      <c r="E72" s="165">
        <v>1850</v>
      </c>
      <c r="F72" s="165">
        <v>6479</v>
      </c>
      <c r="G72" s="165">
        <v>2289</v>
      </c>
      <c r="H72" s="165">
        <v>2188</v>
      </c>
      <c r="I72" s="166">
        <f t="shared" si="27"/>
        <v>-4.4124071647007379E-2</v>
      </c>
      <c r="J72" s="167">
        <f t="shared" si="24"/>
        <v>0.73788721207307395</v>
      </c>
      <c r="K72" s="165">
        <f t="shared" si="25"/>
        <v>-101</v>
      </c>
      <c r="L72" s="165">
        <f t="shared" si="26"/>
        <v>929</v>
      </c>
      <c r="M72" s="166">
        <f t="shared" si="28"/>
        <v>7.4611902167018816E-4</v>
      </c>
      <c r="N72" s="80"/>
    </row>
    <row r="73" spans="1:14" x14ac:dyDescent="0.25">
      <c r="A73" s="163"/>
      <c r="B73" s="164" t="s">
        <v>120</v>
      </c>
      <c r="C73" s="165">
        <v>1647</v>
      </c>
      <c r="D73" s="165">
        <v>2341</v>
      </c>
      <c r="E73" s="165">
        <v>1687</v>
      </c>
      <c r="F73" s="165">
        <v>1782</v>
      </c>
      <c r="G73" s="165">
        <v>1644</v>
      </c>
      <c r="H73" s="165">
        <v>698</v>
      </c>
      <c r="I73" s="166">
        <f t="shared" si="27"/>
        <v>-0.57542579075425793</v>
      </c>
      <c r="J73" s="167">
        <f t="shared" si="24"/>
        <v>-0.70183682187099528</v>
      </c>
      <c r="K73" s="165">
        <f t="shared" si="25"/>
        <v>-946</v>
      </c>
      <c r="L73" s="165">
        <f t="shared" si="26"/>
        <v>-1643</v>
      </c>
      <c r="M73" s="166">
        <f t="shared" si="28"/>
        <v>2.3802151605383515E-4</v>
      </c>
      <c r="N73" s="80"/>
    </row>
    <row r="74" spans="1:14" x14ac:dyDescent="0.25">
      <c r="A74" s="163"/>
      <c r="B74" s="164" t="s">
        <v>129</v>
      </c>
      <c r="C74" s="165">
        <v>1198</v>
      </c>
      <c r="D74" s="165">
        <v>2322</v>
      </c>
      <c r="E74" s="165">
        <v>60</v>
      </c>
      <c r="F74" s="165">
        <v>4569</v>
      </c>
      <c r="G74" s="165">
        <v>5705</v>
      </c>
      <c r="H74" s="165">
        <v>1190</v>
      </c>
      <c r="I74" s="166">
        <f t="shared" si="27"/>
        <v>-0.79141104294478526</v>
      </c>
      <c r="J74" s="167">
        <f t="shared" si="24"/>
        <v>-0.48751076658053405</v>
      </c>
      <c r="K74" s="165">
        <f t="shared" si="25"/>
        <v>-4515</v>
      </c>
      <c r="L74" s="165">
        <f t="shared" si="26"/>
        <v>-1132</v>
      </c>
      <c r="M74" s="166">
        <f t="shared" si="28"/>
        <v>4.0579599441842957E-4</v>
      </c>
      <c r="N74" s="80"/>
    </row>
    <row r="75" spans="1:14" x14ac:dyDescent="0.25">
      <c r="A75" s="163" t="s">
        <v>145</v>
      </c>
      <c r="B75" s="164" t="s">
        <v>132</v>
      </c>
      <c r="C75" s="165">
        <v>1536</v>
      </c>
      <c r="D75" s="165">
        <v>2081</v>
      </c>
      <c r="E75" s="165">
        <v>132</v>
      </c>
      <c r="F75" s="165">
        <v>919</v>
      </c>
      <c r="G75" s="165">
        <v>1948</v>
      </c>
      <c r="H75" s="165">
        <v>291</v>
      </c>
      <c r="I75" s="166">
        <f t="shared" si="27"/>
        <v>-0.85061601642710472</v>
      </c>
      <c r="J75" s="167">
        <f t="shared" si="24"/>
        <v>-0.86016338298894768</v>
      </c>
      <c r="K75" s="165">
        <f t="shared" si="25"/>
        <v>-1657</v>
      </c>
      <c r="L75" s="165">
        <f t="shared" si="26"/>
        <v>-1790</v>
      </c>
      <c r="M75" s="166">
        <f t="shared" si="28"/>
        <v>9.9232465861985708E-5</v>
      </c>
      <c r="N75" s="80"/>
    </row>
    <row r="76" spans="1:14" x14ac:dyDescent="0.25">
      <c r="A76" s="163" t="s">
        <v>146</v>
      </c>
      <c r="B76" s="170" t="s">
        <v>146</v>
      </c>
      <c r="C76" s="171">
        <f t="shared" ref="C76:H76" si="29">C68-SUM(C69:C75)</f>
        <v>13272</v>
      </c>
      <c r="D76" s="171">
        <f t="shared" si="29"/>
        <v>11512</v>
      </c>
      <c r="E76" s="171">
        <f t="shared" si="29"/>
        <v>6996</v>
      </c>
      <c r="F76" s="171">
        <f t="shared" si="29"/>
        <v>19816</v>
      </c>
      <c r="G76" s="171">
        <f t="shared" si="29"/>
        <v>30300</v>
      </c>
      <c r="H76" s="171">
        <f t="shared" si="29"/>
        <v>14371</v>
      </c>
      <c r="I76" s="172">
        <f t="shared" si="27"/>
        <v>-0.5257095709570957</v>
      </c>
      <c r="J76" s="173">
        <f t="shared" si="24"/>
        <v>0.24834954829742872</v>
      </c>
      <c r="K76" s="171">
        <f>H76-G76</f>
        <v>-15929</v>
      </c>
      <c r="L76" s="171">
        <f t="shared" si="26"/>
        <v>2859</v>
      </c>
      <c r="M76" s="172">
        <f t="shared" si="28"/>
        <v>4.9005833914178582E-3</v>
      </c>
      <c r="N76" s="80"/>
    </row>
    <row r="77" spans="1:14" s="146" customFormat="1" x14ac:dyDescent="0.25">
      <c r="A77" s="163"/>
      <c r="B77" s="155" t="s">
        <v>51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</row>
    <row r="78" spans="1:14" x14ac:dyDescent="0.25">
      <c r="A78" s="163"/>
      <c r="B78" s="156" t="s">
        <v>69</v>
      </c>
      <c r="C78" s="178">
        <v>473719</v>
      </c>
      <c r="D78" s="178">
        <v>461041</v>
      </c>
      <c r="E78" s="178">
        <v>44846</v>
      </c>
      <c r="F78" s="178">
        <v>284082</v>
      </c>
      <c r="G78" s="178">
        <v>410037</v>
      </c>
      <c r="H78" s="178">
        <v>440835</v>
      </c>
      <c r="I78" s="179">
        <f>IFERROR(H78/G78-1,"-")</f>
        <v>7.5110294924604304E-2</v>
      </c>
      <c r="J78" s="179">
        <f>IFERROR(H78/D78-1,"-")</f>
        <v>-4.3826904765519759E-2</v>
      </c>
      <c r="K78" s="178">
        <f>H78-G78</f>
        <v>30798</v>
      </c>
      <c r="L78" s="178">
        <f>H78-D78</f>
        <v>-20206</v>
      </c>
      <c r="M78" s="179">
        <f>H78/H$8</f>
        <v>0.15032695562978857</v>
      </c>
      <c r="N78" s="80"/>
    </row>
    <row r="79" spans="1:14" x14ac:dyDescent="0.25">
      <c r="A79" s="163" t="s">
        <v>97</v>
      </c>
      <c r="B79" s="159" t="s">
        <v>98</v>
      </c>
      <c r="C79" s="160">
        <v>104972</v>
      </c>
      <c r="D79" s="160">
        <v>112849</v>
      </c>
      <c r="E79" s="160">
        <v>14280</v>
      </c>
      <c r="F79" s="160">
        <v>61877</v>
      </c>
      <c r="G79" s="160">
        <v>109752</v>
      </c>
      <c r="H79" s="160">
        <v>84951</v>
      </c>
      <c r="I79" s="161">
        <f>IFERROR(H79/G79-1,"-")</f>
        <v>-0.22597310299584517</v>
      </c>
      <c r="J79" s="162">
        <f t="shared" ref="J79:J90" si="30">IFERROR(H79/D79-1,"-")</f>
        <v>-0.24721530540811176</v>
      </c>
      <c r="K79" s="160">
        <f t="shared" ref="K79:K89" si="31">H79-G79</f>
        <v>-24801</v>
      </c>
      <c r="L79" s="160">
        <f t="shared" ref="L79:L90" si="32">H79-D79</f>
        <v>-27898</v>
      </c>
      <c r="M79" s="161">
        <f>H79/H$8</f>
        <v>2.8968718925915973E-2</v>
      </c>
      <c r="N79" s="80"/>
    </row>
    <row r="80" spans="1:14" x14ac:dyDescent="0.25">
      <c r="A80" s="163" t="s">
        <v>104</v>
      </c>
      <c r="B80" s="164" t="s">
        <v>104</v>
      </c>
      <c r="C80" s="165">
        <v>322698</v>
      </c>
      <c r="D80" s="165">
        <v>208038</v>
      </c>
      <c r="E80" s="165">
        <v>63575</v>
      </c>
      <c r="F80" s="165">
        <v>181910</v>
      </c>
      <c r="G80" s="165">
        <v>247663</v>
      </c>
      <c r="H80" s="165">
        <v>255714</v>
      </c>
      <c r="I80" s="166">
        <f>IFERROR(H80/G80-1,"-")</f>
        <v>3.2507883696797579E-2</v>
      </c>
      <c r="J80" s="167">
        <f t="shared" si="30"/>
        <v>0.229169670925504</v>
      </c>
      <c r="K80" s="165">
        <f t="shared" si="31"/>
        <v>8051</v>
      </c>
      <c r="L80" s="165">
        <f t="shared" si="32"/>
        <v>47676</v>
      </c>
      <c r="M80" s="166">
        <f>H80/H$8</f>
        <v>8.7199762114885962E-2</v>
      </c>
      <c r="N80" s="80"/>
    </row>
    <row r="81" spans="1:14" x14ac:dyDescent="0.25">
      <c r="A81" s="163" t="s">
        <v>101</v>
      </c>
      <c r="B81" s="164" t="s">
        <v>101</v>
      </c>
      <c r="C81" s="165">
        <v>1600989</v>
      </c>
      <c r="D81" s="165">
        <v>1663388</v>
      </c>
      <c r="E81" s="165">
        <v>372279</v>
      </c>
      <c r="F81" s="165">
        <v>583552</v>
      </c>
      <c r="G81" s="165">
        <v>1408725</v>
      </c>
      <c r="H81" s="165">
        <v>1385394</v>
      </c>
      <c r="I81" s="166">
        <f>IFERROR(H81/G81-1,"-")</f>
        <v>-1.6561784592450612E-2</v>
      </c>
      <c r="J81" s="167">
        <f t="shared" si="30"/>
        <v>-0.16712516863173232</v>
      </c>
      <c r="K81" s="165">
        <f t="shared" si="31"/>
        <v>-23331</v>
      </c>
      <c r="L81" s="165">
        <f t="shared" si="32"/>
        <v>-277994</v>
      </c>
      <c r="M81" s="166">
        <f>H81/H$8</f>
        <v>0.47242633268178635</v>
      </c>
      <c r="N81" s="80"/>
    </row>
    <row r="82" spans="1:14" x14ac:dyDescent="0.25">
      <c r="A82" s="163"/>
      <c r="B82" s="159" t="s">
        <v>108</v>
      </c>
      <c r="C82" s="160">
        <v>368747</v>
      </c>
      <c r="D82" s="160">
        <v>348192</v>
      </c>
      <c r="E82" s="160">
        <v>30566</v>
      </c>
      <c r="F82" s="160">
        <v>222205</v>
      </c>
      <c r="G82" s="160">
        <v>300285</v>
      </c>
      <c r="H82" s="160">
        <v>355884</v>
      </c>
      <c r="I82" s="161">
        <f>IFERROR(H82/G82-1,"-")</f>
        <v>0.18515410360157847</v>
      </c>
      <c r="J82" s="162">
        <f t="shared" si="30"/>
        <v>2.2091259994485801E-2</v>
      </c>
      <c r="K82" s="160">
        <f t="shared" si="31"/>
        <v>55599</v>
      </c>
      <c r="L82" s="160">
        <f t="shared" si="32"/>
        <v>7692</v>
      </c>
      <c r="M82" s="161">
        <f>H82/H$8</f>
        <v>0.12135823670387259</v>
      </c>
      <c r="N82" s="80"/>
    </row>
    <row r="83" spans="1:14" s="57" customFormat="1" x14ac:dyDescent="0.25">
      <c r="A83" s="163"/>
      <c r="B83" s="164" t="s">
        <v>111</v>
      </c>
      <c r="C83" s="165">
        <v>47703</v>
      </c>
      <c r="D83" s="165">
        <v>53911</v>
      </c>
      <c r="E83" s="165">
        <v>6245</v>
      </c>
      <c r="F83" s="165">
        <v>20997</v>
      </c>
      <c r="G83" s="165">
        <v>47781</v>
      </c>
      <c r="H83" s="165">
        <v>62747</v>
      </c>
      <c r="I83" s="166">
        <f t="shared" ref="I83:I90" si="33">IFERROR(H83/G83-1,"-")</f>
        <v>0.31322073627592562</v>
      </c>
      <c r="J83" s="167">
        <f t="shared" si="30"/>
        <v>0.16389976071673695</v>
      </c>
      <c r="K83" s="165">
        <f t="shared" si="31"/>
        <v>14966</v>
      </c>
      <c r="L83" s="165">
        <f t="shared" si="32"/>
        <v>8836</v>
      </c>
      <c r="M83" s="166">
        <f t="shared" ref="M83:M90" si="34">H83/H$8</f>
        <v>2.1397043077120335E-2</v>
      </c>
      <c r="N83" s="168"/>
    </row>
    <row r="84" spans="1:14" s="57" customFormat="1" x14ac:dyDescent="0.25">
      <c r="A84" s="163"/>
      <c r="B84" s="164" t="s">
        <v>114</v>
      </c>
      <c r="C84" s="165">
        <v>173343</v>
      </c>
      <c r="D84" s="165">
        <v>151824</v>
      </c>
      <c r="E84" s="165">
        <v>12813</v>
      </c>
      <c r="F84" s="165">
        <v>100325</v>
      </c>
      <c r="G84" s="165">
        <v>120073</v>
      </c>
      <c r="H84" s="165">
        <v>136634</v>
      </c>
      <c r="I84" s="166">
        <f t="shared" si="33"/>
        <v>0.13792442930550575</v>
      </c>
      <c r="J84" s="167">
        <f t="shared" si="30"/>
        <v>-0.10005005796185051</v>
      </c>
      <c r="K84" s="165">
        <f t="shared" si="31"/>
        <v>16561</v>
      </c>
      <c r="L84" s="165">
        <f t="shared" si="32"/>
        <v>-15190</v>
      </c>
      <c r="M84" s="166">
        <f t="shared" si="34"/>
        <v>4.6592882270056896E-2</v>
      </c>
      <c r="N84" s="168"/>
    </row>
    <row r="85" spans="1:14" x14ac:dyDescent="0.25">
      <c r="A85" s="163"/>
      <c r="B85" s="164" t="s">
        <v>117</v>
      </c>
      <c r="C85" s="165">
        <v>7921</v>
      </c>
      <c r="D85" s="165">
        <v>10701</v>
      </c>
      <c r="E85" s="165">
        <v>2033</v>
      </c>
      <c r="F85" s="165">
        <v>11502</v>
      </c>
      <c r="G85" s="165">
        <v>14877</v>
      </c>
      <c r="H85" s="165">
        <v>23544</v>
      </c>
      <c r="I85" s="166">
        <f t="shared" si="33"/>
        <v>0.58257713248638843</v>
      </c>
      <c r="J85" s="167">
        <f t="shared" si="30"/>
        <v>1.2001682085786376</v>
      </c>
      <c r="K85" s="165">
        <f t="shared" si="31"/>
        <v>8667</v>
      </c>
      <c r="L85" s="165">
        <f t="shared" si="32"/>
        <v>12843</v>
      </c>
      <c r="M85" s="166">
        <f t="shared" si="34"/>
        <v>8.0286225988130296E-3</v>
      </c>
      <c r="N85" s="80"/>
    </row>
    <row r="86" spans="1:14" x14ac:dyDescent="0.25">
      <c r="A86" s="163"/>
      <c r="B86" s="164" t="s">
        <v>124</v>
      </c>
      <c r="C86" s="165">
        <v>5232</v>
      </c>
      <c r="D86" s="165">
        <v>4718</v>
      </c>
      <c r="E86" s="165">
        <v>553</v>
      </c>
      <c r="F86" s="165">
        <v>7042</v>
      </c>
      <c r="G86" s="165">
        <v>6873</v>
      </c>
      <c r="H86" s="165">
        <v>7535</v>
      </c>
      <c r="I86" s="166">
        <f t="shared" si="33"/>
        <v>9.6318929143023535E-2</v>
      </c>
      <c r="J86" s="167">
        <f t="shared" si="30"/>
        <v>0.59707503179313259</v>
      </c>
      <c r="K86" s="165">
        <f t="shared" si="31"/>
        <v>662</v>
      </c>
      <c r="L86" s="165">
        <f t="shared" si="32"/>
        <v>2817</v>
      </c>
      <c r="M86" s="166">
        <f t="shared" si="34"/>
        <v>2.5694729562545098E-3</v>
      </c>
      <c r="N86" s="80"/>
    </row>
    <row r="87" spans="1:14" x14ac:dyDescent="0.25">
      <c r="A87" s="163"/>
      <c r="B87" s="164" t="s">
        <v>120</v>
      </c>
      <c r="C87" s="165">
        <v>3196</v>
      </c>
      <c r="D87" s="165">
        <v>2949</v>
      </c>
      <c r="E87" s="165">
        <v>337</v>
      </c>
      <c r="F87" s="165">
        <v>3911</v>
      </c>
      <c r="G87" s="165">
        <v>3870</v>
      </c>
      <c r="H87" s="165">
        <v>3615</v>
      </c>
      <c r="I87" s="166">
        <f t="shared" si="33"/>
        <v>-6.589147286821706E-2</v>
      </c>
      <c r="J87" s="167">
        <f t="shared" si="30"/>
        <v>0.2258392675483214</v>
      </c>
      <c r="K87" s="165">
        <f t="shared" si="31"/>
        <v>-255</v>
      </c>
      <c r="L87" s="165">
        <f t="shared" si="32"/>
        <v>666</v>
      </c>
      <c r="M87" s="166">
        <f t="shared" si="34"/>
        <v>1.2327332099349771E-3</v>
      </c>
      <c r="N87" s="80"/>
    </row>
    <row r="88" spans="1:14" x14ac:dyDescent="0.25">
      <c r="A88" s="163"/>
      <c r="B88" s="164" t="s">
        <v>129</v>
      </c>
      <c r="C88" s="165">
        <v>9307</v>
      </c>
      <c r="D88" s="165">
        <v>8476</v>
      </c>
      <c r="E88" s="165">
        <v>120</v>
      </c>
      <c r="F88" s="165">
        <v>6253</v>
      </c>
      <c r="G88" s="165">
        <v>10183</v>
      </c>
      <c r="H88" s="165">
        <v>9612</v>
      </c>
      <c r="I88" s="166">
        <f t="shared" si="33"/>
        <v>-5.6073848571147944E-2</v>
      </c>
      <c r="J88" s="167">
        <f t="shared" si="30"/>
        <v>0.13402548371873535</v>
      </c>
      <c r="K88" s="165">
        <f t="shared" si="31"/>
        <v>-571</v>
      </c>
      <c r="L88" s="165">
        <f t="shared" si="32"/>
        <v>1136</v>
      </c>
      <c r="M88" s="166">
        <f t="shared" si="34"/>
        <v>3.2777404187814664E-3</v>
      </c>
      <c r="N88" s="80"/>
    </row>
    <row r="89" spans="1:14" x14ac:dyDescent="0.25">
      <c r="A89" s="163" t="s">
        <v>145</v>
      </c>
      <c r="B89" s="164" t="s">
        <v>132</v>
      </c>
      <c r="C89" s="165">
        <v>18112</v>
      </c>
      <c r="D89" s="165">
        <v>19271</v>
      </c>
      <c r="E89" s="165">
        <v>490</v>
      </c>
      <c r="F89" s="165">
        <v>8622</v>
      </c>
      <c r="G89" s="165">
        <v>13657</v>
      </c>
      <c r="H89" s="165">
        <v>14110</v>
      </c>
      <c r="I89" s="166">
        <f t="shared" si="33"/>
        <v>3.3169803031412481E-2</v>
      </c>
      <c r="J89" s="167">
        <f t="shared" si="30"/>
        <v>-0.26781173784442946</v>
      </c>
      <c r="K89" s="165">
        <f t="shared" si="31"/>
        <v>453</v>
      </c>
      <c r="L89" s="165">
        <f t="shared" si="32"/>
        <v>-5161</v>
      </c>
      <c r="M89" s="166">
        <f t="shared" si="34"/>
        <v>4.8115810766756646E-3</v>
      </c>
      <c r="N89" s="80"/>
    </row>
    <row r="90" spans="1:14" x14ac:dyDescent="0.25">
      <c r="A90" s="163" t="s">
        <v>146</v>
      </c>
      <c r="B90" s="170" t="s">
        <v>146</v>
      </c>
      <c r="C90" s="171">
        <f t="shared" ref="C90:H90" si="35">C82-SUM(C83:C89)</f>
        <v>103933</v>
      </c>
      <c r="D90" s="171">
        <f t="shared" si="35"/>
        <v>96342</v>
      </c>
      <c r="E90" s="171">
        <f t="shared" si="35"/>
        <v>7975</v>
      </c>
      <c r="F90" s="171">
        <f t="shared" si="35"/>
        <v>63553</v>
      </c>
      <c r="G90" s="171">
        <f t="shared" si="35"/>
        <v>82971</v>
      </c>
      <c r="H90" s="171">
        <f t="shared" si="35"/>
        <v>98087</v>
      </c>
      <c r="I90" s="172">
        <f t="shared" si="33"/>
        <v>0.18218413662605015</v>
      </c>
      <c r="J90" s="173">
        <f t="shared" si="30"/>
        <v>1.8112557347781832E-2</v>
      </c>
      <c r="K90" s="171">
        <f>H90-G90</f>
        <v>15116</v>
      </c>
      <c r="L90" s="171">
        <f t="shared" si="32"/>
        <v>1745</v>
      </c>
      <c r="M90" s="172">
        <f t="shared" si="34"/>
        <v>3.3448161096235711E-2</v>
      </c>
      <c r="N90" s="80"/>
    </row>
    <row r="91" spans="1:14" s="146" customFormat="1" x14ac:dyDescent="0.25">
      <c r="A91" s="163"/>
      <c r="B91" s="155" t="s">
        <v>52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4" x14ac:dyDescent="0.25">
      <c r="A92" s="163"/>
      <c r="B92" s="156" t="s">
        <v>69</v>
      </c>
      <c r="C92" s="178">
        <v>12922</v>
      </c>
      <c r="D92" s="178">
        <v>13020</v>
      </c>
      <c r="E92" s="178">
        <v>4049</v>
      </c>
      <c r="F92" s="178">
        <v>11200</v>
      </c>
      <c r="G92" s="178">
        <v>12114</v>
      </c>
      <c r="H92" s="178">
        <v>11864</v>
      </c>
      <c r="I92" s="179">
        <f>IFERROR(H92/G92-1,"-")</f>
        <v>-2.06372791811128E-2</v>
      </c>
      <c r="J92" s="179">
        <f>IFERROR(H92/D92-1,"-")</f>
        <v>-8.878648233486941E-2</v>
      </c>
      <c r="K92" s="178">
        <f>H92-G92</f>
        <v>-250</v>
      </c>
      <c r="L92" s="178">
        <f>H92-D92</f>
        <v>-1156</v>
      </c>
      <c r="M92" s="179">
        <f>H92/H$8</f>
        <v>4.0456837628405446E-3</v>
      </c>
      <c r="N92" s="80"/>
    </row>
    <row r="93" spans="1:14" x14ac:dyDescent="0.25">
      <c r="A93" s="163" t="s">
        <v>97</v>
      </c>
      <c r="B93" s="159" t="s">
        <v>98</v>
      </c>
      <c r="C93" s="160">
        <v>6379</v>
      </c>
      <c r="D93" s="160">
        <v>6906</v>
      </c>
      <c r="E93" s="160">
        <v>2474</v>
      </c>
      <c r="F93" s="160">
        <v>5677</v>
      </c>
      <c r="G93" s="160">
        <v>6120</v>
      </c>
      <c r="H93" s="160">
        <v>4800</v>
      </c>
      <c r="I93" s="161">
        <f>IFERROR(H93/G93-1,"-")</f>
        <v>-0.21568627450980393</v>
      </c>
      <c r="J93" s="162">
        <f t="shared" ref="J93:J104" si="36">IFERROR(H93/D93-1,"-")</f>
        <v>-0.30495221546481321</v>
      </c>
      <c r="K93" s="160">
        <f t="shared" ref="K93:K103" si="37">H93-G93</f>
        <v>-1320</v>
      </c>
      <c r="L93" s="160">
        <f t="shared" ref="L93:L104" si="38">H93-D93</f>
        <v>-2106</v>
      </c>
      <c r="M93" s="161">
        <f>H93/H$8</f>
        <v>1.6368241791667746E-3</v>
      </c>
      <c r="N93" s="80"/>
    </row>
    <row r="94" spans="1:14" x14ac:dyDescent="0.25">
      <c r="A94" s="163" t="s">
        <v>104</v>
      </c>
      <c r="B94" s="164" t="s">
        <v>104</v>
      </c>
      <c r="C94" s="165">
        <v>30236</v>
      </c>
      <c r="D94" s="165">
        <v>33003</v>
      </c>
      <c r="E94" s="165">
        <v>14077</v>
      </c>
      <c r="F94" s="165">
        <v>20037</v>
      </c>
      <c r="G94" s="165">
        <v>30228</v>
      </c>
      <c r="H94" s="165">
        <v>19606</v>
      </c>
      <c r="I94" s="166">
        <f>IFERROR(H94/G94-1,"-")</f>
        <v>-0.3513960566362313</v>
      </c>
      <c r="J94" s="167">
        <f t="shared" si="36"/>
        <v>-0.4059327939884253</v>
      </c>
      <c r="K94" s="165">
        <f t="shared" si="37"/>
        <v>-10622</v>
      </c>
      <c r="L94" s="165">
        <f t="shared" si="38"/>
        <v>-13397</v>
      </c>
      <c r="M94" s="166">
        <f>H94/H$8</f>
        <v>6.6857447618216218E-3</v>
      </c>
      <c r="N94" s="80"/>
    </row>
    <row r="95" spans="1:14" x14ac:dyDescent="0.25">
      <c r="A95" s="163" t="s">
        <v>101</v>
      </c>
      <c r="B95" s="164" t="s">
        <v>101</v>
      </c>
      <c r="C95" s="165">
        <v>40970</v>
      </c>
      <c r="D95" s="165">
        <v>39929</v>
      </c>
      <c r="E95" s="165">
        <v>15090</v>
      </c>
      <c r="F95" s="165">
        <v>22026</v>
      </c>
      <c r="G95" s="165">
        <v>40723</v>
      </c>
      <c r="H95" s="165">
        <v>52826</v>
      </c>
      <c r="I95" s="166">
        <f>IFERROR(H95/G95-1,"-")</f>
        <v>0.29720305478476527</v>
      </c>
      <c r="J95" s="167">
        <f t="shared" si="36"/>
        <v>0.3229983220215884</v>
      </c>
      <c r="K95" s="165">
        <f t="shared" si="37"/>
        <v>12103</v>
      </c>
      <c r="L95" s="165">
        <f t="shared" si="38"/>
        <v>12897</v>
      </c>
      <c r="M95" s="166">
        <f>H95/H$8</f>
        <v>1.8013932101805009E-2</v>
      </c>
      <c r="N95" s="80"/>
    </row>
    <row r="96" spans="1:14" x14ac:dyDescent="0.25">
      <c r="A96" s="163"/>
      <c r="B96" s="159" t="s">
        <v>108</v>
      </c>
      <c r="C96" s="160">
        <v>6543</v>
      </c>
      <c r="D96" s="160">
        <v>6114</v>
      </c>
      <c r="E96" s="160">
        <v>1575</v>
      </c>
      <c r="F96" s="160">
        <v>5523</v>
      </c>
      <c r="G96" s="160">
        <v>5994</v>
      </c>
      <c r="H96" s="160">
        <v>7064</v>
      </c>
      <c r="I96" s="161">
        <f>IFERROR(H96/G96-1,"-")</f>
        <v>0.17851184517851193</v>
      </c>
      <c r="J96" s="162">
        <f t="shared" si="36"/>
        <v>0.15538109257441945</v>
      </c>
      <c r="K96" s="160">
        <f t="shared" si="37"/>
        <v>1070</v>
      </c>
      <c r="L96" s="160">
        <f t="shared" si="38"/>
        <v>950</v>
      </c>
      <c r="M96" s="161">
        <f>H96/H$8</f>
        <v>2.4088595836737701E-3</v>
      </c>
      <c r="N96" s="80"/>
    </row>
    <row r="97" spans="1:14" s="57" customFormat="1" x14ac:dyDescent="0.25">
      <c r="A97" s="163"/>
      <c r="B97" s="164" t="s">
        <v>111</v>
      </c>
      <c r="C97" s="165">
        <v>601</v>
      </c>
      <c r="D97" s="165">
        <v>767</v>
      </c>
      <c r="E97" s="165">
        <v>136</v>
      </c>
      <c r="F97" s="165">
        <v>680</v>
      </c>
      <c r="G97" s="165">
        <v>948</v>
      </c>
      <c r="H97" s="165">
        <v>1233</v>
      </c>
      <c r="I97" s="166">
        <f t="shared" ref="I97:I104" si="39">IFERROR(H97/G97-1,"-")</f>
        <v>0.30063291139240511</v>
      </c>
      <c r="J97" s="167">
        <f t="shared" si="36"/>
        <v>0.60756192959582789</v>
      </c>
      <c r="K97" s="165">
        <f t="shared" si="37"/>
        <v>285</v>
      </c>
      <c r="L97" s="165">
        <f t="shared" si="38"/>
        <v>466</v>
      </c>
      <c r="M97" s="166">
        <f t="shared" ref="M97:M104" si="40">H97/H$8</f>
        <v>4.2045921102346523E-4</v>
      </c>
      <c r="N97" s="168"/>
    </row>
    <row r="98" spans="1:14" s="57" customFormat="1" x14ac:dyDescent="0.25">
      <c r="A98" s="163"/>
      <c r="B98" s="164" t="s">
        <v>114</v>
      </c>
      <c r="C98" s="165">
        <v>2525</v>
      </c>
      <c r="D98" s="165">
        <v>2257</v>
      </c>
      <c r="E98" s="165">
        <v>199</v>
      </c>
      <c r="F98" s="165">
        <v>1924</v>
      </c>
      <c r="G98" s="165">
        <v>1833</v>
      </c>
      <c r="H98" s="165">
        <v>2036</v>
      </c>
      <c r="I98" s="166">
        <f t="shared" si="39"/>
        <v>0.11074740861974908</v>
      </c>
      <c r="J98" s="167">
        <f t="shared" si="36"/>
        <v>-9.7917589720868392E-2</v>
      </c>
      <c r="K98" s="165">
        <f t="shared" si="37"/>
        <v>203</v>
      </c>
      <c r="L98" s="165">
        <f t="shared" si="38"/>
        <v>-221</v>
      </c>
      <c r="M98" s="166">
        <f t="shared" si="40"/>
        <v>6.9428625599657356E-4</v>
      </c>
      <c r="N98" s="168"/>
    </row>
    <row r="99" spans="1:14" x14ac:dyDescent="0.25">
      <c r="A99" s="163"/>
      <c r="B99" s="164" t="s">
        <v>117</v>
      </c>
      <c r="C99" s="165">
        <v>752</v>
      </c>
      <c r="D99" s="165">
        <v>835</v>
      </c>
      <c r="E99" s="165">
        <v>445</v>
      </c>
      <c r="F99" s="165">
        <v>799</v>
      </c>
      <c r="G99" s="165">
        <v>717</v>
      </c>
      <c r="H99" s="165">
        <v>679</v>
      </c>
      <c r="I99" s="166">
        <f t="shared" si="39"/>
        <v>-5.2998605299860557E-2</v>
      </c>
      <c r="J99" s="167">
        <f t="shared" si="36"/>
        <v>-0.18682634730538927</v>
      </c>
      <c r="K99" s="165">
        <f t="shared" si="37"/>
        <v>-38</v>
      </c>
      <c r="L99" s="165">
        <f t="shared" si="38"/>
        <v>-156</v>
      </c>
      <c r="M99" s="166">
        <f t="shared" si="40"/>
        <v>2.3154242034463334E-4</v>
      </c>
      <c r="N99" s="80"/>
    </row>
    <row r="100" spans="1:14" x14ac:dyDescent="0.25">
      <c r="A100" s="163"/>
      <c r="B100" s="164" t="s">
        <v>124</v>
      </c>
      <c r="C100" s="165">
        <v>156</v>
      </c>
      <c r="D100" s="165">
        <v>197</v>
      </c>
      <c r="E100" s="165">
        <v>14</v>
      </c>
      <c r="F100" s="165">
        <v>348</v>
      </c>
      <c r="G100" s="165">
        <v>374</v>
      </c>
      <c r="H100" s="165">
        <v>365</v>
      </c>
      <c r="I100" s="166">
        <f t="shared" si="39"/>
        <v>-2.4064171122994638E-2</v>
      </c>
      <c r="J100" s="167">
        <f t="shared" si="36"/>
        <v>0.85279187817258872</v>
      </c>
      <c r="K100" s="165">
        <f t="shared" si="37"/>
        <v>-9</v>
      </c>
      <c r="L100" s="165">
        <f t="shared" si="38"/>
        <v>168</v>
      </c>
      <c r="M100" s="166">
        <f t="shared" si="40"/>
        <v>1.2446683862414015E-4</v>
      </c>
      <c r="N100" s="80"/>
    </row>
    <row r="101" spans="1:14" x14ac:dyDescent="0.25">
      <c r="A101" s="163"/>
      <c r="B101" s="164" t="s">
        <v>120</v>
      </c>
      <c r="C101" s="165">
        <v>184</v>
      </c>
      <c r="D101" s="165">
        <v>114</v>
      </c>
      <c r="E101" s="165">
        <v>36</v>
      </c>
      <c r="F101" s="165">
        <v>167</v>
      </c>
      <c r="G101" s="165">
        <v>112</v>
      </c>
      <c r="H101" s="165">
        <v>162</v>
      </c>
      <c r="I101" s="166">
        <f t="shared" si="39"/>
        <v>0.4464285714285714</v>
      </c>
      <c r="J101" s="167">
        <f t="shared" si="36"/>
        <v>0.42105263157894735</v>
      </c>
      <c r="K101" s="165">
        <f t="shared" si="37"/>
        <v>50</v>
      </c>
      <c r="L101" s="165">
        <f t="shared" si="38"/>
        <v>48</v>
      </c>
      <c r="M101" s="166">
        <f t="shared" si="40"/>
        <v>5.5242816046878642E-5</v>
      </c>
      <c r="N101" s="80"/>
    </row>
    <row r="102" spans="1:14" x14ac:dyDescent="0.25">
      <c r="A102" s="163"/>
      <c r="B102" s="164" t="s">
        <v>129</v>
      </c>
      <c r="C102" s="165">
        <v>115</v>
      </c>
      <c r="D102" s="165">
        <v>74</v>
      </c>
      <c r="E102" s="165">
        <v>2</v>
      </c>
      <c r="F102" s="165">
        <v>77</v>
      </c>
      <c r="G102" s="165">
        <v>101</v>
      </c>
      <c r="H102" s="165">
        <v>34</v>
      </c>
      <c r="I102" s="166">
        <f t="shared" si="39"/>
        <v>-0.66336633663366329</v>
      </c>
      <c r="J102" s="167">
        <f t="shared" si="36"/>
        <v>-0.54054054054054057</v>
      </c>
      <c r="K102" s="165">
        <f t="shared" si="37"/>
        <v>-67</v>
      </c>
      <c r="L102" s="165">
        <f t="shared" si="38"/>
        <v>-40</v>
      </c>
      <c r="M102" s="166">
        <f t="shared" si="40"/>
        <v>1.1594171269097987E-5</v>
      </c>
      <c r="N102" s="80"/>
    </row>
    <row r="103" spans="1:14" x14ac:dyDescent="0.25">
      <c r="A103" s="163" t="s">
        <v>145</v>
      </c>
      <c r="B103" s="164" t="s">
        <v>132</v>
      </c>
      <c r="C103" s="165">
        <v>97</v>
      </c>
      <c r="D103" s="165">
        <v>110</v>
      </c>
      <c r="E103" s="165">
        <v>10</v>
      </c>
      <c r="F103" s="165">
        <v>42</v>
      </c>
      <c r="G103" s="165">
        <v>94</v>
      </c>
      <c r="H103" s="165">
        <v>147</v>
      </c>
      <c r="I103" s="166">
        <f t="shared" si="39"/>
        <v>0.56382978723404253</v>
      </c>
      <c r="J103" s="167">
        <f t="shared" si="36"/>
        <v>0.33636363636363642</v>
      </c>
      <c r="K103" s="165">
        <f t="shared" si="37"/>
        <v>53</v>
      </c>
      <c r="L103" s="165">
        <f t="shared" si="38"/>
        <v>37</v>
      </c>
      <c r="M103" s="166">
        <f t="shared" si="40"/>
        <v>5.0127740486982471E-5</v>
      </c>
      <c r="N103" s="80"/>
    </row>
    <row r="104" spans="1:14" x14ac:dyDescent="0.25">
      <c r="A104" s="163" t="s">
        <v>146</v>
      </c>
      <c r="B104" s="170" t="s">
        <v>146</v>
      </c>
      <c r="C104" s="171">
        <f t="shared" ref="C104:H104" si="41">C96-SUM(C97:C103)</f>
        <v>2113</v>
      </c>
      <c r="D104" s="171">
        <f t="shared" si="41"/>
        <v>1760</v>
      </c>
      <c r="E104" s="171">
        <f t="shared" si="41"/>
        <v>733</v>
      </c>
      <c r="F104" s="171">
        <f t="shared" si="41"/>
        <v>1486</v>
      </c>
      <c r="G104" s="171">
        <f t="shared" si="41"/>
        <v>1815</v>
      </c>
      <c r="H104" s="171">
        <f t="shared" si="41"/>
        <v>2408</v>
      </c>
      <c r="I104" s="172">
        <f t="shared" si="39"/>
        <v>0.32672176308539935</v>
      </c>
      <c r="J104" s="173">
        <f t="shared" si="36"/>
        <v>0.36818181818181817</v>
      </c>
      <c r="K104" s="171">
        <f>H104-G104</f>
        <v>593</v>
      </c>
      <c r="L104" s="171">
        <f t="shared" si="38"/>
        <v>648</v>
      </c>
      <c r="M104" s="172">
        <f t="shared" si="40"/>
        <v>8.2114012988199864E-4</v>
      </c>
      <c r="N104" s="80"/>
    </row>
    <row r="105" spans="1:14" s="146" customFormat="1" x14ac:dyDescent="0.25">
      <c r="A105" s="163"/>
      <c r="B105" s="155" t="s">
        <v>53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</row>
    <row r="106" spans="1:14" x14ac:dyDescent="0.25">
      <c r="A106" s="163"/>
      <c r="B106" s="156" t="s">
        <v>69</v>
      </c>
      <c r="C106" s="178">
        <v>86481</v>
      </c>
      <c r="D106" s="178">
        <v>89250</v>
      </c>
      <c r="E106" s="178">
        <v>41809</v>
      </c>
      <c r="F106" s="178">
        <v>96818</v>
      </c>
      <c r="G106" s="178">
        <v>108987</v>
      </c>
      <c r="H106" s="178">
        <v>119696</v>
      </c>
      <c r="I106" s="179">
        <f>IFERROR(H106/G106-1,"-")</f>
        <v>9.8259425436061143E-2</v>
      </c>
      <c r="J106" s="179">
        <f>IFERROR(H106/D106-1,"-")</f>
        <v>0.34113165266106438</v>
      </c>
      <c r="K106" s="178">
        <f>H106-G106</f>
        <v>10709</v>
      </c>
      <c r="L106" s="178">
        <f>H106-D106</f>
        <v>30446</v>
      </c>
      <c r="M106" s="179">
        <f>H106/H$8</f>
        <v>4.0816938947822137E-2</v>
      </c>
      <c r="N106" s="80"/>
    </row>
    <row r="107" spans="1:14" x14ac:dyDescent="0.25">
      <c r="A107" s="163" t="s">
        <v>97</v>
      </c>
      <c r="B107" s="159" t="s">
        <v>98</v>
      </c>
      <c r="C107" s="160">
        <v>6216</v>
      </c>
      <c r="D107" s="160">
        <v>15050</v>
      </c>
      <c r="E107" s="160">
        <v>7870</v>
      </c>
      <c r="F107" s="160">
        <v>16269</v>
      </c>
      <c r="G107" s="160">
        <v>21520</v>
      </c>
      <c r="H107" s="160">
        <v>15397</v>
      </c>
      <c r="I107" s="161">
        <f>IFERROR(H107/G107-1,"-")</f>
        <v>-0.2845260223048327</v>
      </c>
      <c r="J107" s="162">
        <f t="shared" ref="J107:J118" si="42">IFERROR(H107/D107-1,"-")</f>
        <v>2.305647840531555E-2</v>
      </c>
      <c r="K107" s="160">
        <f t="shared" ref="K107:K117" si="43">H107-G107</f>
        <v>-6123</v>
      </c>
      <c r="L107" s="160">
        <f t="shared" ref="L107:L118" si="44">H107-D107</f>
        <v>347</v>
      </c>
      <c r="M107" s="161">
        <f>H107/H$8</f>
        <v>5.2504545597147562E-3</v>
      </c>
      <c r="N107" s="80"/>
    </row>
    <row r="108" spans="1:14" x14ac:dyDescent="0.25">
      <c r="A108" s="163" t="s">
        <v>104</v>
      </c>
      <c r="B108" s="164" t="s">
        <v>104</v>
      </c>
      <c r="C108" s="165">
        <v>49909</v>
      </c>
      <c r="D108" s="165">
        <v>42419</v>
      </c>
      <c r="E108" s="165">
        <v>16504</v>
      </c>
      <c r="F108" s="165">
        <v>106031</v>
      </c>
      <c r="G108" s="165">
        <v>75504</v>
      </c>
      <c r="H108" s="165">
        <v>57419</v>
      </c>
      <c r="I108" s="166">
        <f>IFERROR(H108/G108-1,"-")</f>
        <v>-0.23952373384191561</v>
      </c>
      <c r="J108" s="167">
        <f t="shared" si="42"/>
        <v>0.35361512529762607</v>
      </c>
      <c r="K108" s="165">
        <f t="shared" si="43"/>
        <v>-18085</v>
      </c>
      <c r="L108" s="165">
        <f t="shared" si="44"/>
        <v>15000</v>
      </c>
      <c r="M108" s="166">
        <f>H108/H$8</f>
        <v>1.9580168238245214E-2</v>
      </c>
      <c r="N108" s="80"/>
    </row>
    <row r="109" spans="1:14" x14ac:dyDescent="0.25">
      <c r="A109" s="163" t="s">
        <v>101</v>
      </c>
      <c r="B109" s="164" t="s">
        <v>101</v>
      </c>
      <c r="C109" s="165">
        <v>101019</v>
      </c>
      <c r="D109" s="165">
        <v>120218</v>
      </c>
      <c r="E109" s="165">
        <v>108154</v>
      </c>
      <c r="F109" s="165">
        <v>92972</v>
      </c>
      <c r="G109" s="165">
        <v>145075</v>
      </c>
      <c r="H109" s="165">
        <v>161677</v>
      </c>
      <c r="I109" s="166">
        <f>IFERROR(H109/G109-1,"-")</f>
        <v>0.11443735998621407</v>
      </c>
      <c r="J109" s="167">
        <f t="shared" si="42"/>
        <v>0.34486516162305136</v>
      </c>
      <c r="K109" s="165">
        <f t="shared" si="43"/>
        <v>16602</v>
      </c>
      <c r="L109" s="165">
        <f t="shared" si="44"/>
        <v>41459</v>
      </c>
      <c r="M109" s="166">
        <f>H109/H$8</f>
        <v>5.5132671419822213E-2</v>
      </c>
      <c r="N109" s="80"/>
    </row>
    <row r="110" spans="1:14" x14ac:dyDescent="0.25">
      <c r="A110" s="163"/>
      <c r="B110" s="159" t="s">
        <v>108</v>
      </c>
      <c r="C110" s="160">
        <v>80265</v>
      </c>
      <c r="D110" s="160">
        <v>74200</v>
      </c>
      <c r="E110" s="160">
        <v>33939</v>
      </c>
      <c r="F110" s="160">
        <v>80549</v>
      </c>
      <c r="G110" s="160">
        <v>87467</v>
      </c>
      <c r="H110" s="160">
        <v>104299</v>
      </c>
      <c r="I110" s="161">
        <f>IFERROR(H110/G110-1,"-")</f>
        <v>0.19243829101261056</v>
      </c>
      <c r="J110" s="162">
        <f t="shared" si="42"/>
        <v>0.40564690026954175</v>
      </c>
      <c r="K110" s="160">
        <f t="shared" si="43"/>
        <v>16832</v>
      </c>
      <c r="L110" s="160">
        <f t="shared" si="44"/>
        <v>30099</v>
      </c>
      <c r="M110" s="161">
        <f>H110/H$8</f>
        <v>3.5566484388107382E-2</v>
      </c>
      <c r="N110" s="80"/>
    </row>
    <row r="111" spans="1:14" s="57" customFormat="1" x14ac:dyDescent="0.25">
      <c r="A111" s="163"/>
      <c r="B111" s="164" t="s">
        <v>111</v>
      </c>
      <c r="C111" s="165">
        <v>40569</v>
      </c>
      <c r="D111" s="165">
        <v>36576</v>
      </c>
      <c r="E111" s="165">
        <v>28677</v>
      </c>
      <c r="F111" s="165">
        <v>48685</v>
      </c>
      <c r="G111" s="165">
        <v>53949</v>
      </c>
      <c r="H111" s="165">
        <v>62797</v>
      </c>
      <c r="I111" s="166">
        <f t="shared" ref="I111:I118" si="45">IFERROR(H111/G111-1,"-")</f>
        <v>0.16400674711301422</v>
      </c>
      <c r="J111" s="167">
        <f t="shared" si="42"/>
        <v>0.71689085739282588</v>
      </c>
      <c r="K111" s="165">
        <f t="shared" si="43"/>
        <v>8848</v>
      </c>
      <c r="L111" s="165">
        <f t="shared" si="44"/>
        <v>26221</v>
      </c>
      <c r="M111" s="166">
        <f t="shared" ref="M111:M118" si="46">H111/H$8</f>
        <v>2.1414093328986656E-2</v>
      </c>
      <c r="N111" s="168"/>
    </row>
    <row r="112" spans="1:14" s="57" customFormat="1" x14ac:dyDescent="0.25">
      <c r="A112" s="163"/>
      <c r="B112" s="164" t="s">
        <v>114</v>
      </c>
      <c r="C112" s="165">
        <v>10172</v>
      </c>
      <c r="D112" s="165">
        <v>11143</v>
      </c>
      <c r="E112" s="165">
        <v>1685</v>
      </c>
      <c r="F112" s="165">
        <v>5141</v>
      </c>
      <c r="G112" s="165">
        <v>4905</v>
      </c>
      <c r="H112" s="165">
        <v>6500</v>
      </c>
      <c r="I112" s="166">
        <f t="shared" si="45"/>
        <v>0.32517838939857291</v>
      </c>
      <c r="J112" s="167">
        <f t="shared" si="42"/>
        <v>-0.41667414520326662</v>
      </c>
      <c r="K112" s="165">
        <f t="shared" si="43"/>
        <v>1595</v>
      </c>
      <c r="L112" s="165">
        <f t="shared" si="44"/>
        <v>-4643</v>
      </c>
      <c r="M112" s="166">
        <f t="shared" si="46"/>
        <v>2.216532742621674E-3</v>
      </c>
      <c r="N112" s="168"/>
    </row>
    <row r="113" spans="1:14" x14ac:dyDescent="0.25">
      <c r="A113" s="163"/>
      <c r="B113" s="164" t="s">
        <v>117</v>
      </c>
      <c r="C113" s="165">
        <v>7552</v>
      </c>
      <c r="D113" s="165">
        <v>2509</v>
      </c>
      <c r="E113" s="165">
        <v>803</v>
      </c>
      <c r="F113" s="165">
        <v>4121</v>
      </c>
      <c r="G113" s="165">
        <v>4838</v>
      </c>
      <c r="H113" s="165">
        <v>4128</v>
      </c>
      <c r="I113" s="166">
        <f t="shared" si="45"/>
        <v>-0.14675485737908223</v>
      </c>
      <c r="J113" s="167">
        <f t="shared" si="42"/>
        <v>0.64527700278995614</v>
      </c>
      <c r="K113" s="165">
        <f t="shared" si="43"/>
        <v>-710</v>
      </c>
      <c r="L113" s="165">
        <f t="shared" si="44"/>
        <v>1619</v>
      </c>
      <c r="M113" s="166">
        <f t="shared" si="46"/>
        <v>1.4076687940834261E-3</v>
      </c>
      <c r="N113" s="80"/>
    </row>
    <row r="114" spans="1:14" x14ac:dyDescent="0.25">
      <c r="A114" s="163"/>
      <c r="B114" s="164" t="s">
        <v>124</v>
      </c>
      <c r="C114" s="165">
        <v>1776</v>
      </c>
      <c r="D114" s="165">
        <v>1577</v>
      </c>
      <c r="E114" s="165">
        <v>466</v>
      </c>
      <c r="F114" s="165">
        <v>3062</v>
      </c>
      <c r="G114" s="165">
        <v>2693</v>
      </c>
      <c r="H114" s="165">
        <v>3659</v>
      </c>
      <c r="I114" s="166">
        <f t="shared" si="45"/>
        <v>0.35870776086149281</v>
      </c>
      <c r="J114" s="167">
        <f t="shared" si="42"/>
        <v>1.3202282815472417</v>
      </c>
      <c r="K114" s="165">
        <f t="shared" si="43"/>
        <v>966</v>
      </c>
      <c r="L114" s="165">
        <f t="shared" si="44"/>
        <v>2082</v>
      </c>
      <c r="M114" s="166">
        <f t="shared" si="46"/>
        <v>1.2477374315773393E-3</v>
      </c>
      <c r="N114" s="80"/>
    </row>
    <row r="115" spans="1:14" x14ac:dyDescent="0.25">
      <c r="A115" s="163"/>
      <c r="B115" s="164" t="s">
        <v>120</v>
      </c>
      <c r="C115" s="165">
        <v>2736</v>
      </c>
      <c r="D115" s="165">
        <v>1760</v>
      </c>
      <c r="E115" s="165">
        <v>447</v>
      </c>
      <c r="F115" s="165">
        <v>3489</v>
      </c>
      <c r="G115" s="165">
        <v>2033</v>
      </c>
      <c r="H115" s="165">
        <v>3386</v>
      </c>
      <c r="I115" s="166">
        <f t="shared" si="45"/>
        <v>0.66551893753074265</v>
      </c>
      <c r="J115" s="167">
        <f t="shared" si="42"/>
        <v>0.92386363636363633</v>
      </c>
      <c r="K115" s="165">
        <f t="shared" si="43"/>
        <v>1353</v>
      </c>
      <c r="L115" s="165">
        <f t="shared" si="44"/>
        <v>1626</v>
      </c>
      <c r="M115" s="166">
        <f t="shared" si="46"/>
        <v>1.154643056387229E-3</v>
      </c>
      <c r="N115" s="80"/>
    </row>
    <row r="116" spans="1:14" x14ac:dyDescent="0.25">
      <c r="A116" s="163"/>
      <c r="B116" s="164" t="s">
        <v>129</v>
      </c>
      <c r="C116" s="165">
        <v>367</v>
      </c>
      <c r="D116" s="165">
        <v>728</v>
      </c>
      <c r="E116" s="165">
        <v>14</v>
      </c>
      <c r="F116" s="165">
        <v>729</v>
      </c>
      <c r="G116" s="165">
        <v>835</v>
      </c>
      <c r="H116" s="165">
        <v>2134</v>
      </c>
      <c r="I116" s="166">
        <f t="shared" si="45"/>
        <v>1.555688622754491</v>
      </c>
      <c r="J116" s="167">
        <f t="shared" si="42"/>
        <v>1.9313186813186811</v>
      </c>
      <c r="K116" s="165">
        <f t="shared" si="43"/>
        <v>1299</v>
      </c>
      <c r="L116" s="165">
        <f t="shared" si="44"/>
        <v>1406</v>
      </c>
      <c r="M116" s="166">
        <f t="shared" si="46"/>
        <v>7.2770474965456187E-4</v>
      </c>
      <c r="N116" s="80"/>
    </row>
    <row r="117" spans="1:14" x14ac:dyDescent="0.25">
      <c r="A117" s="163" t="s">
        <v>145</v>
      </c>
      <c r="B117" s="164" t="s">
        <v>132</v>
      </c>
      <c r="C117" s="165">
        <v>2482</v>
      </c>
      <c r="D117" s="165">
        <v>2713</v>
      </c>
      <c r="E117" s="165">
        <v>32</v>
      </c>
      <c r="F117" s="165">
        <v>1211</v>
      </c>
      <c r="G117" s="165">
        <v>908</v>
      </c>
      <c r="H117" s="165">
        <v>1500</v>
      </c>
      <c r="I117" s="166">
        <f t="shared" si="45"/>
        <v>0.65198237885462551</v>
      </c>
      <c r="J117" s="167">
        <f t="shared" si="42"/>
        <v>-0.4471065241430151</v>
      </c>
      <c r="K117" s="165">
        <f t="shared" si="43"/>
        <v>592</v>
      </c>
      <c r="L117" s="165">
        <f t="shared" si="44"/>
        <v>-1213</v>
      </c>
      <c r="M117" s="166">
        <f t="shared" si="46"/>
        <v>5.1150755598961711E-4</v>
      </c>
      <c r="N117" s="80"/>
    </row>
    <row r="118" spans="1:14" x14ac:dyDescent="0.25">
      <c r="A118" s="163" t="s">
        <v>146</v>
      </c>
      <c r="B118" s="170" t="s">
        <v>146</v>
      </c>
      <c r="C118" s="171">
        <f t="shared" ref="C118:H118" si="47">C110-SUM(C111:C117)</f>
        <v>14611</v>
      </c>
      <c r="D118" s="171">
        <f t="shared" si="47"/>
        <v>17194</v>
      </c>
      <c r="E118" s="171">
        <f t="shared" si="47"/>
        <v>1815</v>
      </c>
      <c r="F118" s="171">
        <f t="shared" si="47"/>
        <v>14111</v>
      </c>
      <c r="G118" s="171">
        <f t="shared" si="47"/>
        <v>17306</v>
      </c>
      <c r="H118" s="171">
        <f t="shared" si="47"/>
        <v>20195</v>
      </c>
      <c r="I118" s="172">
        <f t="shared" si="45"/>
        <v>0.16693632266266034</v>
      </c>
      <c r="J118" s="173">
        <f t="shared" si="42"/>
        <v>0.17453762940560669</v>
      </c>
      <c r="K118" s="171">
        <f>H118-G118</f>
        <v>2889</v>
      </c>
      <c r="L118" s="171">
        <f t="shared" si="44"/>
        <v>3001</v>
      </c>
      <c r="M118" s="172">
        <f t="shared" si="46"/>
        <v>6.8865967288068777E-3</v>
      </c>
      <c r="N118" s="80"/>
    </row>
    <row r="119" spans="1:14" s="146" customFormat="1" x14ac:dyDescent="0.25">
      <c r="A119" s="163"/>
      <c r="B119" s="155" t="s">
        <v>54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</row>
    <row r="120" spans="1:14" x14ac:dyDescent="0.25">
      <c r="A120" s="163"/>
      <c r="B120" s="156" t="s">
        <v>69</v>
      </c>
      <c r="C120" s="178">
        <v>48795</v>
      </c>
      <c r="D120" s="178">
        <v>48947</v>
      </c>
      <c r="E120" s="178">
        <v>13546</v>
      </c>
      <c r="F120" s="178">
        <v>46745</v>
      </c>
      <c r="G120" s="178">
        <v>54058</v>
      </c>
      <c r="H120" s="178">
        <v>53126</v>
      </c>
      <c r="I120" s="179">
        <f>IFERROR(H120/G120-1,"-")</f>
        <v>-1.7240741425875949E-2</v>
      </c>
      <c r="J120" s="179">
        <f>IFERROR(H120/D120-1,"-")</f>
        <v>8.5378061985412756E-2</v>
      </c>
      <c r="K120" s="178">
        <f>H120-G120</f>
        <v>-932</v>
      </c>
      <c r="L120" s="178">
        <f>H120-D120</f>
        <v>4179</v>
      </c>
      <c r="M120" s="179">
        <f>H120/H$8</f>
        <v>1.8116233613002932E-2</v>
      </c>
      <c r="N120" s="80"/>
    </row>
    <row r="121" spans="1:14" x14ac:dyDescent="0.25">
      <c r="A121" s="163" t="s">
        <v>97</v>
      </c>
      <c r="B121" s="159" t="s">
        <v>98</v>
      </c>
      <c r="C121" s="160">
        <v>19074</v>
      </c>
      <c r="D121" s="160">
        <v>20535</v>
      </c>
      <c r="E121" s="160">
        <v>7829</v>
      </c>
      <c r="F121" s="160">
        <v>21342</v>
      </c>
      <c r="G121" s="160">
        <v>20862</v>
      </c>
      <c r="H121" s="160">
        <v>22180</v>
      </c>
      <c r="I121" s="161">
        <f>IFERROR(H121/G121-1,"-")</f>
        <v>6.3177068353944987E-2</v>
      </c>
      <c r="J121" s="162">
        <f t="shared" ref="J121:J132" si="48">IFERROR(H121/D121-1,"-")</f>
        <v>8.0107134161188309E-2</v>
      </c>
      <c r="K121" s="160">
        <f t="shared" ref="K121:K131" si="49">H121-G121</f>
        <v>1318</v>
      </c>
      <c r="L121" s="160">
        <f t="shared" ref="L121:L132" si="50">H121-D121</f>
        <v>1645</v>
      </c>
      <c r="M121" s="161">
        <f>H121/H$8</f>
        <v>7.5634917278998041E-3</v>
      </c>
      <c r="N121" s="80"/>
    </row>
    <row r="122" spans="1:14" x14ac:dyDescent="0.25">
      <c r="A122" s="163" t="s">
        <v>104</v>
      </c>
      <c r="B122" s="164" t="s">
        <v>104</v>
      </c>
      <c r="C122" s="165">
        <v>136290</v>
      </c>
      <c r="D122" s="165">
        <v>110711</v>
      </c>
      <c r="E122" s="165">
        <v>39722</v>
      </c>
      <c r="F122" s="165">
        <v>96469</v>
      </c>
      <c r="G122" s="165">
        <v>128559</v>
      </c>
      <c r="H122" s="165">
        <v>120954</v>
      </c>
      <c r="I122" s="166">
        <f>IFERROR(H122/G122-1,"-")</f>
        <v>-5.9155718386110667E-2</v>
      </c>
      <c r="J122" s="167">
        <f t="shared" si="48"/>
        <v>9.2520165114577502E-2</v>
      </c>
      <c r="K122" s="165">
        <f t="shared" si="49"/>
        <v>-7605</v>
      </c>
      <c r="L122" s="165">
        <f t="shared" si="50"/>
        <v>10243</v>
      </c>
      <c r="M122" s="166">
        <f>H122/H$8</f>
        <v>4.124592328477876E-2</v>
      </c>
      <c r="N122" s="80"/>
    </row>
    <row r="123" spans="1:14" x14ac:dyDescent="0.25">
      <c r="A123" s="163" t="s">
        <v>101</v>
      </c>
      <c r="B123" s="164" t="s">
        <v>101</v>
      </c>
      <c r="C123" s="165">
        <v>130278</v>
      </c>
      <c r="D123" s="165">
        <v>124697</v>
      </c>
      <c r="E123" s="165">
        <v>60273</v>
      </c>
      <c r="F123" s="165">
        <v>110162</v>
      </c>
      <c r="G123" s="165">
        <v>143385</v>
      </c>
      <c r="H123" s="165">
        <v>181396</v>
      </c>
      <c r="I123" s="166">
        <f>IFERROR(H123/G123-1,"-")</f>
        <v>0.26509746486731522</v>
      </c>
      <c r="J123" s="167">
        <f t="shared" si="48"/>
        <v>0.45469417868914253</v>
      </c>
      <c r="K123" s="165">
        <f t="shared" si="49"/>
        <v>38011</v>
      </c>
      <c r="L123" s="165">
        <f t="shared" si="50"/>
        <v>56699</v>
      </c>
      <c r="M123" s="166">
        <f>H123/H$8</f>
        <v>6.1856949750861721E-2</v>
      </c>
      <c r="N123" s="80"/>
    </row>
    <row r="124" spans="1:14" x14ac:dyDescent="0.25">
      <c r="A124" s="163"/>
      <c r="B124" s="159" t="s">
        <v>108</v>
      </c>
      <c r="C124" s="160">
        <v>29721</v>
      </c>
      <c r="D124" s="160">
        <v>28412</v>
      </c>
      <c r="E124" s="160">
        <v>5717</v>
      </c>
      <c r="F124" s="160">
        <v>25403</v>
      </c>
      <c r="G124" s="160">
        <v>33196</v>
      </c>
      <c r="H124" s="160">
        <v>30946</v>
      </c>
      <c r="I124" s="161">
        <f>IFERROR(H124/G124-1,"-")</f>
        <v>-6.7779250512109868E-2</v>
      </c>
      <c r="J124" s="162">
        <f t="shared" si="48"/>
        <v>8.9187667182880404E-2</v>
      </c>
      <c r="K124" s="160">
        <f t="shared" si="49"/>
        <v>-2250</v>
      </c>
      <c r="L124" s="160">
        <f t="shared" si="50"/>
        <v>2534</v>
      </c>
      <c r="M124" s="161">
        <f>H124/H$8</f>
        <v>1.0552741885103127E-2</v>
      </c>
      <c r="N124" s="80"/>
    </row>
    <row r="125" spans="1:14" s="57" customFormat="1" x14ac:dyDescent="0.25">
      <c r="A125" s="163"/>
      <c r="B125" s="164" t="s">
        <v>111</v>
      </c>
      <c r="C125" s="165">
        <v>3634</v>
      </c>
      <c r="D125" s="165">
        <v>3601</v>
      </c>
      <c r="E125" s="165">
        <v>669</v>
      </c>
      <c r="F125" s="165">
        <v>2281</v>
      </c>
      <c r="G125" s="165">
        <v>3617</v>
      </c>
      <c r="H125" s="165">
        <v>3687</v>
      </c>
      <c r="I125" s="166">
        <f t="shared" ref="I125:I132" si="51">IFERROR(H125/G125-1,"-")</f>
        <v>1.9353055017970799E-2</v>
      </c>
      <c r="J125" s="167">
        <f t="shared" si="48"/>
        <v>2.3882254929186386E-2</v>
      </c>
      <c r="K125" s="165">
        <f t="shared" si="49"/>
        <v>70</v>
      </c>
      <c r="L125" s="165">
        <f t="shared" si="50"/>
        <v>86</v>
      </c>
      <c r="M125" s="166">
        <f t="shared" ref="M125:M132" si="52">H125/H$8</f>
        <v>1.2572855726224789E-3</v>
      </c>
      <c r="N125" s="168"/>
    </row>
    <row r="126" spans="1:14" s="57" customFormat="1" x14ac:dyDescent="0.25">
      <c r="A126" s="163"/>
      <c r="B126" s="164" t="s">
        <v>114</v>
      </c>
      <c r="C126" s="165">
        <v>4716</v>
      </c>
      <c r="D126" s="165">
        <v>3783</v>
      </c>
      <c r="E126" s="165">
        <v>611</v>
      </c>
      <c r="F126" s="165">
        <v>6016</v>
      </c>
      <c r="G126" s="165">
        <v>5291</v>
      </c>
      <c r="H126" s="165">
        <v>6047</v>
      </c>
      <c r="I126" s="166">
        <f t="shared" si="51"/>
        <v>0.14288414288414297</v>
      </c>
      <c r="J126" s="167">
        <f t="shared" si="48"/>
        <v>0.59846682527094908</v>
      </c>
      <c r="K126" s="165">
        <f t="shared" si="49"/>
        <v>756</v>
      </c>
      <c r="L126" s="165">
        <f t="shared" si="50"/>
        <v>2264</v>
      </c>
      <c r="M126" s="166">
        <f t="shared" si="52"/>
        <v>2.0620574607128094E-3</v>
      </c>
      <c r="N126" s="168"/>
    </row>
    <row r="127" spans="1:14" x14ac:dyDescent="0.25">
      <c r="A127" s="163"/>
      <c r="B127" s="164" t="s">
        <v>117</v>
      </c>
      <c r="C127" s="165">
        <v>1602</v>
      </c>
      <c r="D127" s="165">
        <v>1917</v>
      </c>
      <c r="E127" s="165">
        <v>597</v>
      </c>
      <c r="F127" s="165">
        <v>2122</v>
      </c>
      <c r="G127" s="165">
        <v>2595</v>
      </c>
      <c r="H127" s="165">
        <v>2270</v>
      </c>
      <c r="I127" s="166">
        <f t="shared" si="51"/>
        <v>-0.12524084778420042</v>
      </c>
      <c r="J127" s="167">
        <f t="shared" si="48"/>
        <v>0.18414188836724055</v>
      </c>
      <c r="K127" s="165">
        <f t="shared" si="49"/>
        <v>-325</v>
      </c>
      <c r="L127" s="165">
        <f t="shared" si="50"/>
        <v>353</v>
      </c>
      <c r="M127" s="166">
        <f t="shared" si="52"/>
        <v>7.7408143473095385E-4</v>
      </c>
      <c r="N127" s="80"/>
    </row>
    <row r="128" spans="1:14" x14ac:dyDescent="0.25">
      <c r="A128" s="163"/>
      <c r="B128" s="164" t="s">
        <v>124</v>
      </c>
      <c r="C128" s="165">
        <v>603</v>
      </c>
      <c r="D128" s="165">
        <v>768</v>
      </c>
      <c r="E128" s="165">
        <v>101</v>
      </c>
      <c r="F128" s="165">
        <v>771</v>
      </c>
      <c r="G128" s="165">
        <v>835</v>
      </c>
      <c r="H128" s="165">
        <v>981</v>
      </c>
      <c r="I128" s="166">
        <f t="shared" si="51"/>
        <v>0.17485029940119756</v>
      </c>
      <c r="J128" s="167">
        <f t="shared" si="48"/>
        <v>0.27734375</v>
      </c>
      <c r="K128" s="165">
        <f t="shared" si="49"/>
        <v>146</v>
      </c>
      <c r="L128" s="165">
        <f t="shared" si="50"/>
        <v>213</v>
      </c>
      <c r="M128" s="166">
        <f t="shared" si="52"/>
        <v>3.3452594161720956E-4</v>
      </c>
      <c r="N128" s="80"/>
    </row>
    <row r="129" spans="1:14" x14ac:dyDescent="0.25">
      <c r="A129" s="163"/>
      <c r="B129" s="164" t="s">
        <v>120</v>
      </c>
      <c r="C129" s="165">
        <v>483</v>
      </c>
      <c r="D129" s="165">
        <v>366</v>
      </c>
      <c r="E129" s="165">
        <v>193</v>
      </c>
      <c r="F129" s="165">
        <v>547</v>
      </c>
      <c r="G129" s="165">
        <v>662</v>
      </c>
      <c r="H129" s="165">
        <v>674</v>
      </c>
      <c r="I129" s="166">
        <f t="shared" si="51"/>
        <v>1.812688821752273E-2</v>
      </c>
      <c r="J129" s="167">
        <f t="shared" si="48"/>
        <v>0.84153005464480879</v>
      </c>
      <c r="K129" s="165">
        <f t="shared" si="49"/>
        <v>12</v>
      </c>
      <c r="L129" s="165">
        <f t="shared" si="50"/>
        <v>308</v>
      </c>
      <c r="M129" s="166">
        <f t="shared" si="52"/>
        <v>2.2983739515800128E-4</v>
      </c>
      <c r="N129" s="80"/>
    </row>
    <row r="130" spans="1:14" x14ac:dyDescent="0.25">
      <c r="A130" s="163"/>
      <c r="B130" s="164" t="s">
        <v>129</v>
      </c>
      <c r="C130" s="165">
        <v>687</v>
      </c>
      <c r="D130" s="165">
        <v>448</v>
      </c>
      <c r="E130" s="165">
        <v>13</v>
      </c>
      <c r="F130" s="165">
        <v>464</v>
      </c>
      <c r="G130" s="165">
        <v>400</v>
      </c>
      <c r="H130" s="165">
        <v>442</v>
      </c>
      <c r="I130" s="166">
        <f t="shared" si="51"/>
        <v>0.10499999999999998</v>
      </c>
      <c r="J130" s="167">
        <f t="shared" si="48"/>
        <v>-1.3392857142857095E-2</v>
      </c>
      <c r="K130" s="165">
        <f t="shared" si="49"/>
        <v>42</v>
      </c>
      <c r="L130" s="165">
        <f t="shared" si="50"/>
        <v>-6</v>
      </c>
      <c r="M130" s="166">
        <f t="shared" si="52"/>
        <v>1.5072422649827383E-4</v>
      </c>
      <c r="N130" s="80"/>
    </row>
    <row r="131" spans="1:14" x14ac:dyDescent="0.25">
      <c r="A131" s="163" t="s">
        <v>145</v>
      </c>
      <c r="B131" s="164" t="s">
        <v>132</v>
      </c>
      <c r="C131" s="165">
        <v>1156</v>
      </c>
      <c r="D131" s="165">
        <v>837</v>
      </c>
      <c r="E131" s="165">
        <v>47</v>
      </c>
      <c r="F131" s="165">
        <v>727</v>
      </c>
      <c r="G131" s="165">
        <v>662</v>
      </c>
      <c r="H131" s="165">
        <v>656</v>
      </c>
      <c r="I131" s="166">
        <f t="shared" si="51"/>
        <v>-9.0634441087613649E-3</v>
      </c>
      <c r="J131" s="167">
        <f t="shared" si="48"/>
        <v>-0.21624850657108718</v>
      </c>
      <c r="K131" s="165">
        <f t="shared" si="49"/>
        <v>-6</v>
      </c>
      <c r="L131" s="165">
        <f t="shared" si="50"/>
        <v>-181</v>
      </c>
      <c r="M131" s="166">
        <f t="shared" si="52"/>
        <v>2.2369930448612588E-4</v>
      </c>
      <c r="N131" s="80"/>
    </row>
    <row r="132" spans="1:14" x14ac:dyDescent="0.25">
      <c r="A132" s="163" t="s">
        <v>146</v>
      </c>
      <c r="B132" s="170" t="s">
        <v>146</v>
      </c>
      <c r="C132" s="171">
        <f t="shared" ref="C132:H132" si="53">C124-SUM(C125:C131)</f>
        <v>16840</v>
      </c>
      <c r="D132" s="171">
        <f t="shared" si="53"/>
        <v>16692</v>
      </c>
      <c r="E132" s="171">
        <f t="shared" si="53"/>
        <v>3486</v>
      </c>
      <c r="F132" s="171">
        <f t="shared" si="53"/>
        <v>12475</v>
      </c>
      <c r="G132" s="171">
        <f t="shared" si="53"/>
        <v>19134</v>
      </c>
      <c r="H132" s="171">
        <f t="shared" si="53"/>
        <v>16189</v>
      </c>
      <c r="I132" s="172">
        <f t="shared" si="51"/>
        <v>-0.1539144977526915</v>
      </c>
      <c r="J132" s="173">
        <f t="shared" si="48"/>
        <v>-3.0134196022046478E-2</v>
      </c>
      <c r="K132" s="171">
        <f>H132-G132</f>
        <v>-2945</v>
      </c>
      <c r="L132" s="171">
        <f t="shared" si="50"/>
        <v>-503</v>
      </c>
      <c r="M132" s="172">
        <f t="shared" si="52"/>
        <v>5.5205305492772739E-3</v>
      </c>
      <c r="N132" s="80"/>
    </row>
    <row r="133" spans="1:14" s="146" customFormat="1" x14ac:dyDescent="0.25">
      <c r="A133" s="163"/>
      <c r="B133" s="155" t="s">
        <v>55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</row>
    <row r="134" spans="1:14" x14ac:dyDescent="0.25">
      <c r="A134" s="163"/>
      <c r="B134" s="156" t="s">
        <v>69</v>
      </c>
      <c r="C134" s="178">
        <v>155325</v>
      </c>
      <c r="D134" s="178">
        <v>149462</v>
      </c>
      <c r="E134" s="178">
        <v>33192</v>
      </c>
      <c r="F134" s="178">
        <v>123213</v>
      </c>
      <c r="G134" s="178">
        <v>156141</v>
      </c>
      <c r="H134" s="178">
        <v>158524</v>
      </c>
      <c r="I134" s="179">
        <f>IFERROR(H134/G134-1,"-")</f>
        <v>1.5261846664232914E-2</v>
      </c>
      <c r="J134" s="179">
        <f>IFERROR(H134/D134-1,"-")</f>
        <v>6.0630795787558034E-2</v>
      </c>
      <c r="K134" s="178">
        <f>H134-G134</f>
        <v>2383</v>
      </c>
      <c r="L134" s="178">
        <f>H134-D134</f>
        <v>9062</v>
      </c>
      <c r="M134" s="179">
        <f>H134/H$8</f>
        <v>5.4057482537132037E-2</v>
      </c>
      <c r="N134" s="80"/>
    </row>
    <row r="135" spans="1:14" x14ac:dyDescent="0.25">
      <c r="A135" s="163" t="s">
        <v>97</v>
      </c>
      <c r="B135" s="159" t="s">
        <v>98</v>
      </c>
      <c r="C135" s="160">
        <v>12016</v>
      </c>
      <c r="D135" s="160">
        <v>8030</v>
      </c>
      <c r="E135" s="160">
        <v>4505</v>
      </c>
      <c r="F135" s="160">
        <v>6454</v>
      </c>
      <c r="G135" s="160">
        <v>7585</v>
      </c>
      <c r="H135" s="160">
        <v>6411</v>
      </c>
      <c r="I135" s="161">
        <f>IFERROR(H135/G135-1,"-")</f>
        <v>-0.15477916941331571</v>
      </c>
      <c r="J135" s="162">
        <f t="shared" ref="J135:J146" si="54">IFERROR(H135/D135-1,"-")</f>
        <v>-0.20161892901618927</v>
      </c>
      <c r="K135" s="160">
        <f t="shared" ref="K135:K145" si="55">H135-G135</f>
        <v>-1174</v>
      </c>
      <c r="L135" s="160">
        <f t="shared" ref="L135:L146" si="56">H135-D135</f>
        <v>-1619</v>
      </c>
      <c r="M135" s="161">
        <f>H135/H$8</f>
        <v>2.1861832942996233E-3</v>
      </c>
      <c r="N135" s="80"/>
    </row>
    <row r="136" spans="1:14" x14ac:dyDescent="0.25">
      <c r="A136" s="163" t="s">
        <v>104</v>
      </c>
      <c r="B136" s="164" t="s">
        <v>104</v>
      </c>
      <c r="C136" s="165">
        <v>148508</v>
      </c>
      <c r="D136" s="165">
        <v>94828</v>
      </c>
      <c r="E136" s="165">
        <v>42658</v>
      </c>
      <c r="F136" s="165">
        <v>86437</v>
      </c>
      <c r="G136" s="165">
        <v>57546</v>
      </c>
      <c r="H136" s="165">
        <v>60090</v>
      </c>
      <c r="I136" s="166">
        <f>IFERROR(H136/G136-1,"-")</f>
        <v>4.4208111771452341E-2</v>
      </c>
      <c r="J136" s="167">
        <f t="shared" si="54"/>
        <v>-0.36632640148479356</v>
      </c>
      <c r="K136" s="165">
        <f t="shared" si="55"/>
        <v>2544</v>
      </c>
      <c r="L136" s="165">
        <f t="shared" si="56"/>
        <v>-34738</v>
      </c>
      <c r="M136" s="166">
        <f>H136/H$8</f>
        <v>2.0490992692944059E-2</v>
      </c>
      <c r="N136" s="80"/>
    </row>
    <row r="137" spans="1:14" x14ac:dyDescent="0.25">
      <c r="A137" s="163" t="s">
        <v>101</v>
      </c>
      <c r="B137" s="164" t="s">
        <v>101</v>
      </c>
      <c r="C137" s="165">
        <v>64453</v>
      </c>
      <c r="D137" s="165">
        <v>98078</v>
      </c>
      <c r="E137" s="165">
        <v>21758</v>
      </c>
      <c r="F137" s="165">
        <v>55556</v>
      </c>
      <c r="G137" s="165">
        <v>47673</v>
      </c>
      <c r="H137" s="165">
        <v>53993</v>
      </c>
      <c r="I137" s="166">
        <f>IFERROR(H137/G137-1,"-")</f>
        <v>0.132569798418392</v>
      </c>
      <c r="J137" s="167">
        <f t="shared" si="54"/>
        <v>-0.44948918207956934</v>
      </c>
      <c r="K137" s="165">
        <f t="shared" si="55"/>
        <v>6320</v>
      </c>
      <c r="L137" s="165">
        <f t="shared" si="56"/>
        <v>-44085</v>
      </c>
      <c r="M137" s="166">
        <f>H137/H$8</f>
        <v>1.8411884980364931E-2</v>
      </c>
      <c r="N137" s="80"/>
    </row>
    <row r="138" spans="1:14" x14ac:dyDescent="0.25">
      <c r="A138" s="163"/>
      <c r="B138" s="159" t="s">
        <v>108</v>
      </c>
      <c r="C138" s="160">
        <v>143309</v>
      </c>
      <c r="D138" s="160">
        <v>141432</v>
      </c>
      <c r="E138" s="160">
        <v>28687</v>
      </c>
      <c r="F138" s="160">
        <v>116759</v>
      </c>
      <c r="G138" s="160">
        <v>148556</v>
      </c>
      <c r="H138" s="160">
        <v>152113</v>
      </c>
      <c r="I138" s="161">
        <f>IFERROR(H138/G138-1,"-")</f>
        <v>2.3943832628773087E-2</v>
      </c>
      <c r="J138" s="162">
        <f t="shared" si="54"/>
        <v>7.5520391424854338E-2</v>
      </c>
      <c r="K138" s="160">
        <f t="shared" si="55"/>
        <v>3557</v>
      </c>
      <c r="L138" s="160">
        <f t="shared" si="56"/>
        <v>10681</v>
      </c>
      <c r="M138" s="161">
        <f>H138/H$8</f>
        <v>5.1871299242832417E-2</v>
      </c>
      <c r="N138" s="80"/>
    </row>
    <row r="139" spans="1:14" s="57" customFormat="1" x14ac:dyDescent="0.25">
      <c r="A139" s="163"/>
      <c r="B139" s="164" t="s">
        <v>111</v>
      </c>
      <c r="C139" s="165">
        <v>68138</v>
      </c>
      <c r="D139" s="165">
        <v>66981</v>
      </c>
      <c r="E139" s="165">
        <v>8843</v>
      </c>
      <c r="F139" s="165">
        <v>38812</v>
      </c>
      <c r="G139" s="165">
        <v>61422</v>
      </c>
      <c r="H139" s="165">
        <v>58399</v>
      </c>
      <c r="I139" s="166">
        <f t="shared" ref="I139:I146" si="57">IFERROR(H139/G139-1,"-")</f>
        <v>-4.921689296994558E-2</v>
      </c>
      <c r="J139" s="167">
        <f t="shared" si="54"/>
        <v>-0.1281258864454099</v>
      </c>
      <c r="K139" s="165">
        <f t="shared" si="55"/>
        <v>-3023</v>
      </c>
      <c r="L139" s="165">
        <f t="shared" si="56"/>
        <v>-8582</v>
      </c>
      <c r="M139" s="166">
        <f t="shared" ref="M139:M146" si="58">H139/H$8</f>
        <v>1.9914353174825098E-2</v>
      </c>
      <c r="N139" s="168"/>
    </row>
    <row r="140" spans="1:14" s="57" customFormat="1" x14ac:dyDescent="0.25">
      <c r="A140" s="163"/>
      <c r="B140" s="164" t="s">
        <v>114</v>
      </c>
      <c r="C140" s="165">
        <v>9589</v>
      </c>
      <c r="D140" s="165">
        <v>10575</v>
      </c>
      <c r="E140" s="165">
        <v>3478</v>
      </c>
      <c r="F140" s="165">
        <v>12912</v>
      </c>
      <c r="G140" s="165">
        <v>13422</v>
      </c>
      <c r="H140" s="165">
        <v>16292</v>
      </c>
      <c r="I140" s="166">
        <f t="shared" si="57"/>
        <v>0.2138280435106541</v>
      </c>
      <c r="J140" s="167">
        <f t="shared" si="54"/>
        <v>0.54061465721040181</v>
      </c>
      <c r="K140" s="165">
        <f t="shared" si="55"/>
        <v>2870</v>
      </c>
      <c r="L140" s="165">
        <f t="shared" si="56"/>
        <v>5717</v>
      </c>
      <c r="M140" s="166">
        <f t="shared" si="58"/>
        <v>5.5556540681218946E-3</v>
      </c>
      <c r="N140" s="168"/>
    </row>
    <row r="141" spans="1:14" x14ac:dyDescent="0.25">
      <c r="A141" s="163"/>
      <c r="B141" s="164" t="s">
        <v>117</v>
      </c>
      <c r="C141" s="165">
        <v>8198</v>
      </c>
      <c r="D141" s="165">
        <v>6997</v>
      </c>
      <c r="E141" s="165">
        <v>3888</v>
      </c>
      <c r="F141" s="165">
        <v>11942</v>
      </c>
      <c r="G141" s="165">
        <v>11919</v>
      </c>
      <c r="H141" s="165">
        <v>10446</v>
      </c>
      <c r="I141" s="166">
        <f t="shared" si="57"/>
        <v>-0.12358419330480741</v>
      </c>
      <c r="J141" s="167">
        <f t="shared" si="54"/>
        <v>0.49292553951693585</v>
      </c>
      <c r="K141" s="165">
        <f t="shared" si="55"/>
        <v>-1473</v>
      </c>
      <c r="L141" s="165">
        <f t="shared" si="56"/>
        <v>3449</v>
      </c>
      <c r="M141" s="166">
        <f t="shared" si="58"/>
        <v>3.5621386199116934E-3</v>
      </c>
      <c r="N141" s="80"/>
    </row>
    <row r="142" spans="1:14" x14ac:dyDescent="0.25">
      <c r="A142" s="163"/>
      <c r="B142" s="164" t="s">
        <v>124</v>
      </c>
      <c r="C142" s="165">
        <v>2563</v>
      </c>
      <c r="D142" s="165">
        <v>3220</v>
      </c>
      <c r="E142" s="165">
        <v>515</v>
      </c>
      <c r="F142" s="165">
        <v>4373</v>
      </c>
      <c r="G142" s="165">
        <v>3879</v>
      </c>
      <c r="H142" s="165">
        <v>5808</v>
      </c>
      <c r="I142" s="166">
        <f t="shared" si="57"/>
        <v>0.49729311678267596</v>
      </c>
      <c r="J142" s="167">
        <f t="shared" si="54"/>
        <v>0.80372670807453406</v>
      </c>
      <c r="K142" s="165">
        <f t="shared" si="55"/>
        <v>1929</v>
      </c>
      <c r="L142" s="165">
        <f t="shared" si="56"/>
        <v>2588</v>
      </c>
      <c r="M142" s="166">
        <f t="shared" si="58"/>
        <v>1.9805572567917974E-3</v>
      </c>
      <c r="N142" s="80"/>
    </row>
    <row r="143" spans="1:14" x14ac:dyDescent="0.25">
      <c r="A143" s="163"/>
      <c r="B143" s="164" t="s">
        <v>120</v>
      </c>
      <c r="C143" s="165">
        <v>3807</v>
      </c>
      <c r="D143" s="165">
        <v>3777</v>
      </c>
      <c r="E143" s="165">
        <v>659</v>
      </c>
      <c r="F143" s="165">
        <v>3131</v>
      </c>
      <c r="G143" s="165">
        <v>3054</v>
      </c>
      <c r="H143" s="165">
        <v>3610</v>
      </c>
      <c r="I143" s="166">
        <f t="shared" si="57"/>
        <v>0.18205631958087753</v>
      </c>
      <c r="J143" s="167">
        <f t="shared" si="54"/>
        <v>-4.4214985438178478E-2</v>
      </c>
      <c r="K143" s="165">
        <f t="shared" si="55"/>
        <v>556</v>
      </c>
      <c r="L143" s="165">
        <f t="shared" si="56"/>
        <v>-167</v>
      </c>
      <c r="M143" s="166">
        <f t="shared" si="58"/>
        <v>1.2310281847483452E-3</v>
      </c>
      <c r="N143" s="80"/>
    </row>
    <row r="144" spans="1:14" x14ac:dyDescent="0.25">
      <c r="A144" s="163"/>
      <c r="B144" s="164" t="s">
        <v>129</v>
      </c>
      <c r="C144" s="165">
        <v>1973</v>
      </c>
      <c r="D144" s="165">
        <v>2487</v>
      </c>
      <c r="E144" s="165">
        <v>51</v>
      </c>
      <c r="F144" s="165">
        <v>3914</v>
      </c>
      <c r="G144" s="165">
        <v>4094</v>
      </c>
      <c r="H144" s="165">
        <v>4075</v>
      </c>
      <c r="I144" s="166">
        <f t="shared" si="57"/>
        <v>-4.6409379579872567E-3</v>
      </c>
      <c r="J144" s="167">
        <f t="shared" si="54"/>
        <v>0.63852030558906314</v>
      </c>
      <c r="K144" s="165">
        <f t="shared" si="55"/>
        <v>-19</v>
      </c>
      <c r="L144" s="165">
        <f t="shared" si="56"/>
        <v>1588</v>
      </c>
      <c r="M144" s="166">
        <f t="shared" si="58"/>
        <v>1.3895955271051265E-3</v>
      </c>
      <c r="N144" s="80"/>
    </row>
    <row r="145" spans="1:14" x14ac:dyDescent="0.25">
      <c r="A145" s="163" t="s">
        <v>145</v>
      </c>
      <c r="B145" s="164" t="s">
        <v>132</v>
      </c>
      <c r="C145" s="165">
        <v>11936</v>
      </c>
      <c r="D145" s="165">
        <v>6080</v>
      </c>
      <c r="E145" s="165">
        <v>55</v>
      </c>
      <c r="F145" s="165">
        <v>2732</v>
      </c>
      <c r="G145" s="165">
        <v>4086</v>
      </c>
      <c r="H145" s="165">
        <v>3911</v>
      </c>
      <c r="I145" s="166">
        <f t="shared" si="57"/>
        <v>-4.2829172785119884E-2</v>
      </c>
      <c r="J145" s="167">
        <f t="shared" si="54"/>
        <v>-0.35674342105263157</v>
      </c>
      <c r="K145" s="165">
        <f t="shared" si="55"/>
        <v>-175</v>
      </c>
      <c r="L145" s="165">
        <f t="shared" si="56"/>
        <v>-2169</v>
      </c>
      <c r="M145" s="166">
        <f t="shared" si="58"/>
        <v>1.3336707009835949E-3</v>
      </c>
      <c r="N145" s="80"/>
    </row>
    <row r="146" spans="1:14" x14ac:dyDescent="0.25">
      <c r="A146" s="163" t="s">
        <v>146</v>
      </c>
      <c r="B146" s="170" t="s">
        <v>146</v>
      </c>
      <c r="C146" s="171">
        <f t="shared" ref="C146:H146" si="59">C138-SUM(C139:C145)</f>
        <v>37105</v>
      </c>
      <c r="D146" s="171">
        <f t="shared" si="59"/>
        <v>41315</v>
      </c>
      <c r="E146" s="171">
        <f t="shared" si="59"/>
        <v>11198</v>
      </c>
      <c r="F146" s="171">
        <f t="shared" si="59"/>
        <v>38943</v>
      </c>
      <c r="G146" s="171">
        <f t="shared" si="59"/>
        <v>46680</v>
      </c>
      <c r="H146" s="171">
        <f t="shared" si="59"/>
        <v>49572</v>
      </c>
      <c r="I146" s="172">
        <f t="shared" si="57"/>
        <v>6.1953727506426803E-2</v>
      </c>
      <c r="J146" s="173">
        <f t="shared" si="54"/>
        <v>0.19985477429505027</v>
      </c>
      <c r="K146" s="171">
        <f>H146-G146</f>
        <v>2892</v>
      </c>
      <c r="L146" s="171">
        <f t="shared" si="56"/>
        <v>8257</v>
      </c>
      <c r="M146" s="172">
        <f t="shared" si="58"/>
        <v>1.6904301710344866E-2</v>
      </c>
      <c r="N146" s="80"/>
    </row>
    <row r="147" spans="1:14" s="146" customFormat="1" x14ac:dyDescent="0.25">
      <c r="A147" s="163"/>
      <c r="B147" s="155" t="s">
        <v>56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</row>
    <row r="148" spans="1:14" x14ac:dyDescent="0.25">
      <c r="A148" s="163"/>
      <c r="B148" s="156" t="s">
        <v>69</v>
      </c>
      <c r="C148" s="178">
        <v>65768</v>
      </c>
      <c r="D148" s="178">
        <v>67450</v>
      </c>
      <c r="E148" s="178">
        <v>9201</v>
      </c>
      <c r="F148" s="178">
        <v>49273</v>
      </c>
      <c r="G148" s="178">
        <v>67054</v>
      </c>
      <c r="H148" s="178">
        <v>69277</v>
      </c>
      <c r="I148" s="179">
        <f>IFERROR(H148/G148-1,"-")</f>
        <v>3.3152384645211308E-2</v>
      </c>
      <c r="J148" s="179">
        <f>IFERROR(H148/D148-1,"-")</f>
        <v>2.7086730911786594E-2</v>
      </c>
      <c r="K148" s="178">
        <f>H148-G148</f>
        <v>2223</v>
      </c>
      <c r="L148" s="178">
        <f>H148-D148</f>
        <v>1827</v>
      </c>
      <c r="M148" s="179">
        <f>H148/H$8</f>
        <v>2.3623805970861802E-2</v>
      </c>
      <c r="N148" s="80"/>
    </row>
    <row r="149" spans="1:14" x14ac:dyDescent="0.25">
      <c r="A149" s="163" t="s">
        <v>97</v>
      </c>
      <c r="B149" s="159" t="s">
        <v>98</v>
      </c>
      <c r="C149" s="160">
        <v>21414</v>
      </c>
      <c r="D149" s="160">
        <v>24743</v>
      </c>
      <c r="E149" s="160">
        <v>4341</v>
      </c>
      <c r="F149" s="160">
        <v>12149</v>
      </c>
      <c r="G149" s="160">
        <v>22325</v>
      </c>
      <c r="H149" s="160">
        <v>20535</v>
      </c>
      <c r="I149" s="161">
        <f>IFERROR(H149/G149-1,"-")</f>
        <v>-8.0179171332586785E-2</v>
      </c>
      <c r="J149" s="162">
        <f t="shared" ref="J149:J160" si="60">IFERROR(H149/D149-1,"-")</f>
        <v>-0.1700683021460615</v>
      </c>
      <c r="K149" s="160">
        <f t="shared" ref="K149:K159" si="61">H149-G149</f>
        <v>-1790</v>
      </c>
      <c r="L149" s="160">
        <f t="shared" ref="L149:L160" si="62">H149-D149</f>
        <v>-4208</v>
      </c>
      <c r="M149" s="161">
        <f>H149/H$8</f>
        <v>7.0025384414978582E-3</v>
      </c>
      <c r="N149" s="80"/>
    </row>
    <row r="150" spans="1:14" x14ac:dyDescent="0.25">
      <c r="A150" s="163" t="s">
        <v>104</v>
      </c>
      <c r="B150" s="164" t="s">
        <v>104</v>
      </c>
      <c r="C150" s="165">
        <v>113785</v>
      </c>
      <c r="D150" s="165">
        <v>111386</v>
      </c>
      <c r="E150" s="165">
        <v>40910</v>
      </c>
      <c r="F150" s="165">
        <v>86621</v>
      </c>
      <c r="G150" s="165">
        <v>153781</v>
      </c>
      <c r="H150" s="165">
        <v>212501</v>
      </c>
      <c r="I150" s="166">
        <f>IFERROR(H150/G150-1,"-")</f>
        <v>0.38184170996416977</v>
      </c>
      <c r="J150" s="167">
        <f t="shared" si="60"/>
        <v>0.90778912969313907</v>
      </c>
      <c r="K150" s="165">
        <f t="shared" si="61"/>
        <v>58720</v>
      </c>
      <c r="L150" s="165">
        <f t="shared" si="62"/>
        <v>101115</v>
      </c>
      <c r="M150" s="166">
        <f>H150/H$8</f>
        <v>7.2463911436899744E-2</v>
      </c>
      <c r="N150" s="80"/>
    </row>
    <row r="151" spans="1:14" x14ac:dyDescent="0.25">
      <c r="A151" s="163" t="s">
        <v>101</v>
      </c>
      <c r="B151" s="164" t="s">
        <v>101</v>
      </c>
      <c r="C151" s="165">
        <v>153412</v>
      </c>
      <c r="D151" s="165">
        <v>149721</v>
      </c>
      <c r="E151" s="165">
        <v>43576</v>
      </c>
      <c r="F151" s="165">
        <v>31705</v>
      </c>
      <c r="G151" s="165">
        <v>97590</v>
      </c>
      <c r="H151" s="165">
        <v>86819</v>
      </c>
      <c r="I151" s="166">
        <f>IFERROR(H151/G151-1,"-")</f>
        <v>-0.11036991495030224</v>
      </c>
      <c r="J151" s="167">
        <f t="shared" si="60"/>
        <v>-0.42012810494185848</v>
      </c>
      <c r="K151" s="165">
        <f t="shared" si="61"/>
        <v>-10771</v>
      </c>
      <c r="L151" s="165">
        <f t="shared" si="62"/>
        <v>-62902</v>
      </c>
      <c r="M151" s="166">
        <f>H151/H$8</f>
        <v>2.960571633564171E-2</v>
      </c>
      <c r="N151" s="80"/>
    </row>
    <row r="152" spans="1:14" x14ac:dyDescent="0.25">
      <c r="A152" s="163"/>
      <c r="B152" s="159" t="s">
        <v>108</v>
      </c>
      <c r="C152" s="160">
        <v>44354</v>
      </c>
      <c r="D152" s="160">
        <v>42707</v>
      </c>
      <c r="E152" s="160">
        <v>4860</v>
      </c>
      <c r="F152" s="160">
        <v>37124</v>
      </c>
      <c r="G152" s="160">
        <v>44729</v>
      </c>
      <c r="H152" s="160">
        <v>48742</v>
      </c>
      <c r="I152" s="161">
        <f>IFERROR(H152/G152-1,"-")</f>
        <v>8.9718079992845867E-2</v>
      </c>
      <c r="J152" s="162">
        <f t="shared" si="60"/>
        <v>0.14131172875640985</v>
      </c>
      <c r="K152" s="160">
        <f t="shared" si="61"/>
        <v>4013</v>
      </c>
      <c r="L152" s="160">
        <f t="shared" si="62"/>
        <v>6035</v>
      </c>
      <c r="M152" s="161">
        <f>H152/H$8</f>
        <v>1.6621267529363944E-2</v>
      </c>
      <c r="N152" s="80"/>
    </row>
    <row r="153" spans="1:14" s="57" customFormat="1" x14ac:dyDescent="0.25">
      <c r="A153" s="163"/>
      <c r="B153" s="164" t="s">
        <v>111</v>
      </c>
      <c r="C153" s="165">
        <v>13475</v>
      </c>
      <c r="D153" s="165">
        <v>11188</v>
      </c>
      <c r="E153" s="165">
        <v>1172</v>
      </c>
      <c r="F153" s="165">
        <v>10207</v>
      </c>
      <c r="G153" s="165">
        <v>16435</v>
      </c>
      <c r="H153" s="165">
        <v>16781</v>
      </c>
      <c r="I153" s="166">
        <f t="shared" ref="I153:I160" si="63">IFERROR(H153/G153-1,"-")</f>
        <v>2.1052631578947434E-2</v>
      </c>
      <c r="J153" s="167">
        <f t="shared" si="60"/>
        <v>0.49991061851984275</v>
      </c>
      <c r="K153" s="165">
        <f t="shared" si="61"/>
        <v>346</v>
      </c>
      <c r="L153" s="165">
        <f t="shared" si="62"/>
        <v>5593</v>
      </c>
      <c r="M153" s="166">
        <f t="shared" ref="M153:M160" si="64">H153/H$8</f>
        <v>5.7224055313745094E-3</v>
      </c>
      <c r="N153" s="168"/>
    </row>
    <row r="154" spans="1:14" s="57" customFormat="1" x14ac:dyDescent="0.25">
      <c r="A154" s="163"/>
      <c r="B154" s="164" t="s">
        <v>114</v>
      </c>
      <c r="C154" s="165">
        <v>14634</v>
      </c>
      <c r="D154" s="165">
        <v>15707</v>
      </c>
      <c r="E154" s="165">
        <v>1924</v>
      </c>
      <c r="F154" s="165">
        <v>14832</v>
      </c>
      <c r="G154" s="165">
        <v>12087</v>
      </c>
      <c r="H154" s="165">
        <v>12106</v>
      </c>
      <c r="I154" s="166">
        <f t="shared" si="63"/>
        <v>1.5719367915942861E-3</v>
      </c>
      <c r="J154" s="167">
        <f t="shared" si="60"/>
        <v>-0.22926083911631756</v>
      </c>
      <c r="K154" s="165">
        <f t="shared" si="61"/>
        <v>19</v>
      </c>
      <c r="L154" s="165">
        <f t="shared" si="62"/>
        <v>-3601</v>
      </c>
      <c r="M154" s="166">
        <f t="shared" si="64"/>
        <v>4.1282069818735362E-3</v>
      </c>
      <c r="N154" s="168"/>
    </row>
    <row r="155" spans="1:14" x14ac:dyDescent="0.25">
      <c r="A155" s="163"/>
      <c r="B155" s="164" t="s">
        <v>117</v>
      </c>
      <c r="C155" s="165">
        <v>4832</v>
      </c>
      <c r="D155" s="165">
        <v>3363</v>
      </c>
      <c r="E155" s="165">
        <v>708</v>
      </c>
      <c r="F155" s="165">
        <v>2476</v>
      </c>
      <c r="G155" s="165">
        <v>5916</v>
      </c>
      <c r="H155" s="165">
        <v>6319</v>
      </c>
      <c r="I155" s="166">
        <f t="shared" si="63"/>
        <v>6.8120351588911499E-2</v>
      </c>
      <c r="J155" s="167">
        <f t="shared" si="60"/>
        <v>0.87897710377639005</v>
      </c>
      <c r="K155" s="165">
        <f t="shared" si="61"/>
        <v>403</v>
      </c>
      <c r="L155" s="165">
        <f t="shared" si="62"/>
        <v>2956</v>
      </c>
      <c r="M155" s="166">
        <f t="shared" si="64"/>
        <v>2.1548108308655934E-3</v>
      </c>
      <c r="N155" s="80"/>
    </row>
    <row r="156" spans="1:14" x14ac:dyDescent="0.25">
      <c r="A156" s="163"/>
      <c r="B156" s="164" t="s">
        <v>124</v>
      </c>
      <c r="C156" s="165">
        <v>678</v>
      </c>
      <c r="D156" s="165">
        <v>824</v>
      </c>
      <c r="E156" s="165">
        <v>39</v>
      </c>
      <c r="F156" s="165">
        <v>726</v>
      </c>
      <c r="G156" s="165">
        <v>1552</v>
      </c>
      <c r="H156" s="165">
        <v>1272</v>
      </c>
      <c r="I156" s="166">
        <f t="shared" si="63"/>
        <v>-0.18041237113402064</v>
      </c>
      <c r="J156" s="167">
        <f t="shared" si="60"/>
        <v>0.5436893203883495</v>
      </c>
      <c r="K156" s="165">
        <f t="shared" si="61"/>
        <v>-280</v>
      </c>
      <c r="L156" s="165">
        <f t="shared" si="62"/>
        <v>448</v>
      </c>
      <c r="M156" s="166">
        <f t="shared" si="64"/>
        <v>4.3375840747919526E-4</v>
      </c>
      <c r="N156" s="80"/>
    </row>
    <row r="157" spans="1:14" x14ac:dyDescent="0.25">
      <c r="A157" s="163"/>
      <c r="B157" s="164" t="s">
        <v>120</v>
      </c>
      <c r="C157" s="165">
        <v>1709</v>
      </c>
      <c r="D157" s="165">
        <v>2812</v>
      </c>
      <c r="E157" s="165">
        <v>84</v>
      </c>
      <c r="F157" s="165">
        <v>2086</v>
      </c>
      <c r="G157" s="165">
        <v>1815</v>
      </c>
      <c r="H157" s="165">
        <v>1323</v>
      </c>
      <c r="I157" s="166">
        <f t="shared" si="63"/>
        <v>-0.27107438016528929</v>
      </c>
      <c r="J157" s="167">
        <f t="shared" si="60"/>
        <v>-0.52951635846372691</v>
      </c>
      <c r="K157" s="165">
        <f t="shared" si="61"/>
        <v>-492</v>
      </c>
      <c r="L157" s="165">
        <f t="shared" si="62"/>
        <v>-1489</v>
      </c>
      <c r="M157" s="166">
        <f t="shared" si="64"/>
        <v>4.5114966438284228E-4</v>
      </c>
      <c r="N157" s="80"/>
    </row>
    <row r="158" spans="1:14" x14ac:dyDescent="0.25">
      <c r="A158" s="163"/>
      <c r="B158" s="164" t="s">
        <v>129</v>
      </c>
      <c r="C158" s="165">
        <v>386</v>
      </c>
      <c r="D158" s="165">
        <v>275</v>
      </c>
      <c r="E158" s="165">
        <v>19</v>
      </c>
      <c r="F158" s="165">
        <v>303</v>
      </c>
      <c r="G158" s="165">
        <v>354</v>
      </c>
      <c r="H158" s="165">
        <v>730</v>
      </c>
      <c r="I158" s="166">
        <f t="shared" si="63"/>
        <v>1.0621468926553672</v>
      </c>
      <c r="J158" s="167">
        <f t="shared" si="60"/>
        <v>1.6545454545454548</v>
      </c>
      <c r="K158" s="165">
        <f t="shared" si="61"/>
        <v>376</v>
      </c>
      <c r="L158" s="165">
        <f t="shared" si="62"/>
        <v>455</v>
      </c>
      <c r="M158" s="166">
        <f t="shared" si="64"/>
        <v>2.4893367724828031E-4</v>
      </c>
      <c r="N158" s="80"/>
    </row>
    <row r="159" spans="1:14" x14ac:dyDescent="0.25">
      <c r="A159" s="163" t="s">
        <v>145</v>
      </c>
      <c r="B159" s="164" t="s">
        <v>132</v>
      </c>
      <c r="C159" s="165">
        <v>885</v>
      </c>
      <c r="D159" s="165">
        <v>996</v>
      </c>
      <c r="E159" s="165">
        <v>8</v>
      </c>
      <c r="F159" s="165">
        <v>914</v>
      </c>
      <c r="G159" s="165">
        <v>532</v>
      </c>
      <c r="H159" s="165">
        <v>1191</v>
      </c>
      <c r="I159" s="166">
        <f t="shared" si="63"/>
        <v>1.238721804511278</v>
      </c>
      <c r="J159" s="167">
        <f t="shared" si="60"/>
        <v>0.19578313253012047</v>
      </c>
      <c r="K159" s="165">
        <f t="shared" si="61"/>
        <v>659</v>
      </c>
      <c r="L159" s="165">
        <f t="shared" si="62"/>
        <v>195</v>
      </c>
      <c r="M159" s="166">
        <f t="shared" si="64"/>
        <v>4.0613699945575598E-4</v>
      </c>
      <c r="N159" s="80"/>
    </row>
    <row r="160" spans="1:14" x14ac:dyDescent="0.25">
      <c r="A160" s="163" t="s">
        <v>146</v>
      </c>
      <c r="B160" s="170" t="s">
        <v>146</v>
      </c>
      <c r="C160" s="171">
        <f t="shared" ref="C160:H160" si="65">C152-SUM(C153:C159)</f>
        <v>7755</v>
      </c>
      <c r="D160" s="171">
        <f t="shared" si="65"/>
        <v>7542</v>
      </c>
      <c r="E160" s="171">
        <f t="shared" si="65"/>
        <v>906</v>
      </c>
      <c r="F160" s="171">
        <f t="shared" si="65"/>
        <v>5580</v>
      </c>
      <c r="G160" s="171">
        <f t="shared" si="65"/>
        <v>6038</v>
      </c>
      <c r="H160" s="171">
        <f t="shared" si="65"/>
        <v>9020</v>
      </c>
      <c r="I160" s="172">
        <f t="shared" si="63"/>
        <v>0.49387214309373961</v>
      </c>
      <c r="J160" s="173">
        <f t="shared" si="60"/>
        <v>0.19596923892866625</v>
      </c>
      <c r="K160" s="171">
        <f>H160-G160</f>
        <v>2982</v>
      </c>
      <c r="L160" s="171">
        <f t="shared" si="62"/>
        <v>1478</v>
      </c>
      <c r="M160" s="172">
        <f t="shared" si="64"/>
        <v>3.0758654366842306E-3</v>
      </c>
      <c r="N160" s="80"/>
    </row>
    <row r="161" spans="1:16" ht="6" customHeight="1" x14ac:dyDescent="0.25">
      <c r="A161" s="163"/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</row>
    <row r="162" spans="1:16" x14ac:dyDescent="0.25">
      <c r="B162" s="106" t="s">
        <v>41</v>
      </c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CE82A-0358-4612-B6ED-40AD7C7FF210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5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</row>
    <row r="4" spans="1:14" ht="6" customHeight="1" x14ac:dyDescent="0.25"/>
    <row r="5" spans="1:14" ht="15.75" x14ac:dyDescent="0.25">
      <c r="B5" s="145"/>
      <c r="C5" s="293" t="s">
        <v>46</v>
      </c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4" s="146" customFormat="1" ht="72" customHeight="1" x14ac:dyDescent="0.25">
      <c r="B6" s="147"/>
      <c r="C6" s="174" t="s">
        <v>254</v>
      </c>
      <c r="D6" s="174" t="s">
        <v>255</v>
      </c>
      <c r="E6" s="174" t="s">
        <v>256</v>
      </c>
      <c r="F6" s="174" t="s">
        <v>257</v>
      </c>
      <c r="G6" s="174" t="s">
        <v>258</v>
      </c>
      <c r="H6" s="174" t="s">
        <v>259</v>
      </c>
      <c r="I6" s="175" t="str">
        <f>CONCATENATE("var. ",RIGHT(H6,2),"/",RIGHT(G6,2))</f>
        <v>var. 23/22</v>
      </c>
      <c r="J6" s="175" t="str">
        <f>CONCATENATE("var. ",RIGHT(H6,2),"/",RIGHT(D6,2))</f>
        <v>var. 23/19</v>
      </c>
      <c r="K6" s="174" t="str">
        <f>CONCATENATE("dif. ",RIGHT(H6,2),"/",RIGHT(G6,2))</f>
        <v>dif. 23/22</v>
      </c>
      <c r="L6" s="174" t="str">
        <f>CONCATENATE("dif. ",RIGHT(H6,2),"/",RIGHT(D6,2))</f>
        <v>dif. 23/19</v>
      </c>
      <c r="M6" s="175" t="str">
        <f>CONCATENATE("Cuota s/ total lugares de residencia ",RIGHT(H6,4))</f>
        <v>Cuota s/ total lugares de residencia 2023</v>
      </c>
    </row>
    <row r="7" spans="1:14" s="146" customFormat="1" x14ac:dyDescent="0.25">
      <c r="B7" s="152" t="s">
        <v>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1:14" x14ac:dyDescent="0.25">
      <c r="A8" s="1"/>
      <c r="B8" s="156" t="s">
        <v>69</v>
      </c>
      <c r="C8" s="178">
        <v>34510831</v>
      </c>
      <c r="D8" s="178">
        <v>34034766</v>
      </c>
      <c r="E8" s="178">
        <v>10242762</v>
      </c>
      <c r="F8" s="178">
        <v>13903380</v>
      </c>
      <c r="G8" s="178">
        <v>31405937</v>
      </c>
      <c r="H8" s="178">
        <v>34509923</v>
      </c>
      <c r="I8" s="179">
        <f>IFERROR(H8/G8-1,"-")</f>
        <v>9.8834370074677214E-2</v>
      </c>
      <c r="J8" s="179">
        <f>IFERROR(H8/D8-1,"-")</f>
        <v>1.3960930420382489E-2</v>
      </c>
      <c r="K8" s="178">
        <f>H8-G8</f>
        <v>3103986</v>
      </c>
      <c r="L8" s="178">
        <f>H8-D8</f>
        <v>475157</v>
      </c>
      <c r="M8" s="179">
        <f>H8/H$8</f>
        <v>1</v>
      </c>
      <c r="N8" s="80"/>
    </row>
    <row r="9" spans="1:14" x14ac:dyDescent="0.25">
      <c r="A9" s="1" t="s">
        <v>97</v>
      </c>
      <c r="B9" s="159" t="s">
        <v>98</v>
      </c>
      <c r="C9" s="160">
        <v>4630328</v>
      </c>
      <c r="D9" s="160">
        <v>4613933</v>
      </c>
      <c r="E9" s="160">
        <v>1666315</v>
      </c>
      <c r="F9" s="160">
        <v>2851484</v>
      </c>
      <c r="G9" s="160">
        <v>4154268</v>
      </c>
      <c r="H9" s="160">
        <v>4256196</v>
      </c>
      <c r="I9" s="161">
        <f>IFERROR(H9/G9-1,"-")</f>
        <v>2.4535730482482032E-2</v>
      </c>
      <c r="J9" s="162">
        <f t="shared" ref="J9:J20" si="0">IFERROR(H9/D9-1,"-")</f>
        <v>-7.7534069090296698E-2</v>
      </c>
      <c r="K9" s="160">
        <f t="shared" ref="K9:K19" si="1">H9-G9</f>
        <v>101928</v>
      </c>
      <c r="L9" s="160">
        <f t="shared" ref="L9:L20" si="2">H9-D9</f>
        <v>-357737</v>
      </c>
      <c r="M9" s="161">
        <f>H9/H$8</f>
        <v>0.12333252670543483</v>
      </c>
      <c r="N9" s="80"/>
    </row>
    <row r="10" spans="1:14" x14ac:dyDescent="0.25">
      <c r="A10" s="163" t="s">
        <v>104</v>
      </c>
      <c r="B10" s="164" t="s">
        <v>104</v>
      </c>
      <c r="C10" s="165">
        <v>1417896</v>
      </c>
      <c r="D10" s="165">
        <v>1301233</v>
      </c>
      <c r="E10" s="165">
        <v>564792</v>
      </c>
      <c r="F10" s="165">
        <v>1116779</v>
      </c>
      <c r="G10" s="165">
        <v>1214668</v>
      </c>
      <c r="H10" s="165">
        <v>1317693</v>
      </c>
      <c r="I10" s="166">
        <f>IFERROR(H10/G10-1,"-")</f>
        <v>8.4817415129072371E-2</v>
      </c>
      <c r="J10" s="167">
        <f t="shared" si="0"/>
        <v>1.2649540858554964E-2</v>
      </c>
      <c r="K10" s="165">
        <f t="shared" si="1"/>
        <v>103025</v>
      </c>
      <c r="L10" s="165">
        <f t="shared" si="2"/>
        <v>16460</v>
      </c>
      <c r="M10" s="166">
        <f>H10/H$8</f>
        <v>3.8183017678712294E-2</v>
      </c>
      <c r="N10" s="80"/>
    </row>
    <row r="11" spans="1:14" x14ac:dyDescent="0.25">
      <c r="A11" s="163" t="s">
        <v>101</v>
      </c>
      <c r="B11" s="164" t="s">
        <v>101</v>
      </c>
      <c r="C11" s="165">
        <v>3212432</v>
      </c>
      <c r="D11" s="165">
        <v>3312700</v>
      </c>
      <c r="E11" s="165">
        <v>1101523</v>
      </c>
      <c r="F11" s="165">
        <v>1734705</v>
      </c>
      <c r="G11" s="165">
        <v>2939600</v>
      </c>
      <c r="H11" s="165">
        <v>2938503</v>
      </c>
      <c r="I11" s="166">
        <f>IFERROR(H11/G11-1,"-")</f>
        <v>-3.7318002449315824E-4</v>
      </c>
      <c r="J11" s="167">
        <f t="shared" si="0"/>
        <v>-0.1129583119509765</v>
      </c>
      <c r="K11" s="165">
        <f t="shared" si="1"/>
        <v>-1097</v>
      </c>
      <c r="L11" s="165">
        <f t="shared" si="2"/>
        <v>-374197</v>
      </c>
      <c r="M11" s="166">
        <f>H11/H$8</f>
        <v>8.5149509026722539E-2</v>
      </c>
      <c r="N11" s="80"/>
    </row>
    <row r="12" spans="1:14" x14ac:dyDescent="0.25">
      <c r="A12" s="1"/>
      <c r="B12" s="159" t="s">
        <v>108</v>
      </c>
      <c r="C12" s="160">
        <v>29880503</v>
      </c>
      <c r="D12" s="160">
        <v>29420833</v>
      </c>
      <c r="E12" s="160">
        <v>8576447</v>
      </c>
      <c r="F12" s="160">
        <v>11051896</v>
      </c>
      <c r="G12" s="160">
        <v>27251669</v>
      </c>
      <c r="H12" s="160">
        <v>30253727</v>
      </c>
      <c r="I12" s="161">
        <f>IFERROR(H12/G12-1,"-")</f>
        <v>0.11016051897592027</v>
      </c>
      <c r="J12" s="162">
        <f t="shared" si="0"/>
        <v>2.8309667506694947E-2</v>
      </c>
      <c r="K12" s="160">
        <f t="shared" si="1"/>
        <v>3002058</v>
      </c>
      <c r="L12" s="160">
        <f t="shared" si="2"/>
        <v>832894</v>
      </c>
      <c r="M12" s="161">
        <f>H12/H$8</f>
        <v>0.87666747329456518</v>
      </c>
      <c r="N12" s="80"/>
    </row>
    <row r="13" spans="1:14" s="57" customFormat="1" x14ac:dyDescent="0.25">
      <c r="A13" s="163"/>
      <c r="B13" s="164" t="s">
        <v>111</v>
      </c>
      <c r="C13" s="165">
        <v>12789312</v>
      </c>
      <c r="D13" s="165">
        <v>13160030</v>
      </c>
      <c r="E13" s="165">
        <v>3390676</v>
      </c>
      <c r="F13" s="165">
        <v>3350798</v>
      </c>
      <c r="G13" s="165">
        <v>12657617</v>
      </c>
      <c r="H13" s="165">
        <v>13883101</v>
      </c>
      <c r="I13" s="166">
        <f t="shared" ref="I13:I20" si="3">IFERROR(H13/G13-1,"-")</f>
        <v>9.6817908141793252E-2</v>
      </c>
      <c r="J13" s="167">
        <f t="shared" si="0"/>
        <v>5.4944479609848829E-2</v>
      </c>
      <c r="K13" s="165">
        <f t="shared" si="1"/>
        <v>1225484</v>
      </c>
      <c r="L13" s="165">
        <f t="shared" si="2"/>
        <v>723071</v>
      </c>
      <c r="M13" s="166">
        <f t="shared" ref="M13:M20" si="4">H13/H$8</f>
        <v>0.40229301583779253</v>
      </c>
      <c r="N13" s="168"/>
    </row>
    <row r="14" spans="1:14" s="57" customFormat="1" x14ac:dyDescent="0.25">
      <c r="A14" s="163"/>
      <c r="B14" s="164" t="s">
        <v>114</v>
      </c>
      <c r="C14" s="165">
        <v>5171883</v>
      </c>
      <c r="D14" s="165">
        <v>4424103</v>
      </c>
      <c r="E14" s="165">
        <v>1278287</v>
      </c>
      <c r="F14" s="165">
        <v>1806937</v>
      </c>
      <c r="G14" s="165">
        <v>3169256</v>
      </c>
      <c r="H14" s="165">
        <v>3598054</v>
      </c>
      <c r="I14" s="166">
        <f t="shared" si="3"/>
        <v>0.13529926266606429</v>
      </c>
      <c r="J14" s="167">
        <f t="shared" si="0"/>
        <v>-0.18671558957827161</v>
      </c>
      <c r="K14" s="165">
        <f t="shared" si="1"/>
        <v>428798</v>
      </c>
      <c r="L14" s="165">
        <f t="shared" si="2"/>
        <v>-826049</v>
      </c>
      <c r="M14" s="166">
        <f t="shared" si="4"/>
        <v>0.10426143228427372</v>
      </c>
      <c r="N14" s="168"/>
    </row>
    <row r="15" spans="1:14" x14ac:dyDescent="0.25">
      <c r="A15" s="163"/>
      <c r="B15" s="164" t="s">
        <v>117</v>
      </c>
      <c r="C15" s="165">
        <v>1147817</v>
      </c>
      <c r="D15" s="165">
        <v>1180822</v>
      </c>
      <c r="E15" s="165">
        <v>395218</v>
      </c>
      <c r="F15" s="165">
        <v>815902</v>
      </c>
      <c r="G15" s="165">
        <v>1288352</v>
      </c>
      <c r="H15" s="165">
        <v>1520450</v>
      </c>
      <c r="I15" s="166">
        <f t="shared" si="3"/>
        <v>0.18015107672437347</v>
      </c>
      <c r="J15" s="167">
        <f t="shared" si="0"/>
        <v>0.28761997998004785</v>
      </c>
      <c r="K15" s="165">
        <f t="shared" si="1"/>
        <v>232098</v>
      </c>
      <c r="L15" s="165">
        <f t="shared" si="2"/>
        <v>339628</v>
      </c>
      <c r="M15" s="166">
        <f t="shared" si="4"/>
        <v>4.4058342291867759E-2</v>
      </c>
      <c r="N15" s="80"/>
    </row>
    <row r="16" spans="1:14" x14ac:dyDescent="0.25">
      <c r="A16" s="163"/>
      <c r="B16" s="164" t="s">
        <v>124</v>
      </c>
      <c r="C16" s="165">
        <v>1190551</v>
      </c>
      <c r="D16" s="165">
        <v>1116998</v>
      </c>
      <c r="E16" s="165">
        <v>302671</v>
      </c>
      <c r="F16" s="165">
        <v>691981</v>
      </c>
      <c r="G16" s="165">
        <v>1287744</v>
      </c>
      <c r="H16" s="165">
        <v>1318357</v>
      </c>
      <c r="I16" s="166">
        <f t="shared" si="3"/>
        <v>2.3772582128124942E-2</v>
      </c>
      <c r="J16" s="167">
        <f t="shared" si="0"/>
        <v>0.18026800406088461</v>
      </c>
      <c r="K16" s="165">
        <f t="shared" si="1"/>
        <v>30613</v>
      </c>
      <c r="L16" s="165">
        <f t="shared" si="2"/>
        <v>201359</v>
      </c>
      <c r="M16" s="166">
        <f t="shared" si="4"/>
        <v>3.8202258521411361E-2</v>
      </c>
      <c r="N16" s="80"/>
    </row>
    <row r="17" spans="1:14" x14ac:dyDescent="0.25">
      <c r="A17" s="163"/>
      <c r="B17" s="164" t="s">
        <v>120</v>
      </c>
      <c r="C17" s="165">
        <v>1113956</v>
      </c>
      <c r="D17" s="165">
        <v>1084813</v>
      </c>
      <c r="E17" s="165">
        <v>443709</v>
      </c>
      <c r="F17" s="165">
        <v>726467</v>
      </c>
      <c r="G17" s="165">
        <v>1124652</v>
      </c>
      <c r="H17" s="165">
        <v>1172687</v>
      </c>
      <c r="I17" s="166">
        <f t="shared" si="3"/>
        <v>4.2710989710594838E-2</v>
      </c>
      <c r="J17" s="167">
        <f t="shared" si="0"/>
        <v>8.1003822778672463E-2</v>
      </c>
      <c r="K17" s="165">
        <f t="shared" si="1"/>
        <v>48035</v>
      </c>
      <c r="L17" s="165">
        <f t="shared" si="2"/>
        <v>87874</v>
      </c>
      <c r="M17" s="166">
        <f t="shared" si="4"/>
        <v>3.3981153768439298E-2</v>
      </c>
      <c r="N17" s="80"/>
    </row>
    <row r="18" spans="1:14" x14ac:dyDescent="0.25">
      <c r="A18" s="163"/>
      <c r="B18" s="164" t="s">
        <v>129</v>
      </c>
      <c r="C18" s="165">
        <v>561907</v>
      </c>
      <c r="D18" s="165">
        <v>594834</v>
      </c>
      <c r="E18" s="165">
        <v>241428</v>
      </c>
      <c r="F18" s="165">
        <v>191434</v>
      </c>
      <c r="G18" s="165">
        <v>491173</v>
      </c>
      <c r="H18" s="165">
        <v>523681</v>
      </c>
      <c r="I18" s="166">
        <f t="shared" si="3"/>
        <v>6.6184419746199374E-2</v>
      </c>
      <c r="J18" s="167">
        <f t="shared" si="0"/>
        <v>-0.11961824643513985</v>
      </c>
      <c r="K18" s="165">
        <f t="shared" si="1"/>
        <v>32508</v>
      </c>
      <c r="L18" s="165">
        <f t="shared" si="2"/>
        <v>-71153</v>
      </c>
      <c r="M18" s="166">
        <f t="shared" si="4"/>
        <v>1.5174794797426816E-2</v>
      </c>
      <c r="N18" s="80"/>
    </row>
    <row r="19" spans="1:14" x14ac:dyDescent="0.25">
      <c r="A19" s="163" t="s">
        <v>145</v>
      </c>
      <c r="B19" s="164" t="s">
        <v>132</v>
      </c>
      <c r="C19" s="165">
        <v>955904</v>
      </c>
      <c r="D19" s="165">
        <v>847396</v>
      </c>
      <c r="E19" s="165">
        <v>356220</v>
      </c>
      <c r="F19" s="165">
        <v>171613</v>
      </c>
      <c r="G19" s="165">
        <v>432862</v>
      </c>
      <c r="H19" s="165">
        <v>543249</v>
      </c>
      <c r="I19" s="166">
        <f t="shared" si="3"/>
        <v>0.25501661037466916</v>
      </c>
      <c r="J19" s="167">
        <f t="shared" si="0"/>
        <v>-0.35891956063044905</v>
      </c>
      <c r="K19" s="165">
        <f t="shared" si="1"/>
        <v>110387</v>
      </c>
      <c r="L19" s="165">
        <f t="shared" si="2"/>
        <v>-304147</v>
      </c>
      <c r="M19" s="166">
        <f t="shared" si="4"/>
        <v>1.5741820113594575E-2</v>
      </c>
      <c r="N19" s="80"/>
    </row>
    <row r="20" spans="1:14" x14ac:dyDescent="0.25">
      <c r="A20" s="163" t="s">
        <v>146</v>
      </c>
      <c r="B20" s="170" t="s">
        <v>146</v>
      </c>
      <c r="C20" s="171">
        <f t="shared" ref="C20:H20" si="5">C12-SUM(C13:C19)</f>
        <v>6949173</v>
      </c>
      <c r="D20" s="171">
        <f t="shared" si="5"/>
        <v>7011837</v>
      </c>
      <c r="E20" s="171">
        <f t="shared" si="5"/>
        <v>2168238</v>
      </c>
      <c r="F20" s="171">
        <f t="shared" si="5"/>
        <v>3296764</v>
      </c>
      <c r="G20" s="171">
        <f t="shared" si="5"/>
        <v>6800013</v>
      </c>
      <c r="H20" s="171">
        <f t="shared" si="5"/>
        <v>7694148</v>
      </c>
      <c r="I20" s="172">
        <f t="shared" si="3"/>
        <v>0.13149018979816662</v>
      </c>
      <c r="J20" s="173">
        <f t="shared" si="0"/>
        <v>9.7308451408667951E-2</v>
      </c>
      <c r="K20" s="171">
        <f>H20-G20</f>
        <v>894135</v>
      </c>
      <c r="L20" s="171">
        <f t="shared" si="2"/>
        <v>682311</v>
      </c>
      <c r="M20" s="172">
        <f t="shared" si="4"/>
        <v>0.22295465567975911</v>
      </c>
      <c r="N20" s="80"/>
    </row>
    <row r="21" spans="1:14" s="146" customFormat="1" x14ac:dyDescent="0.25">
      <c r="A21" s="163"/>
      <c r="B21" s="155" t="s">
        <v>47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</row>
    <row r="22" spans="1:14" x14ac:dyDescent="0.25">
      <c r="A22" s="163"/>
      <c r="B22" s="156" t="s">
        <v>69</v>
      </c>
      <c r="C22" s="178">
        <v>12780955</v>
      </c>
      <c r="D22" s="178">
        <v>13105945</v>
      </c>
      <c r="E22" s="178">
        <v>3719501</v>
      </c>
      <c r="F22" s="178">
        <v>5763674</v>
      </c>
      <c r="G22" s="178">
        <v>12632387</v>
      </c>
      <c r="H22" s="178">
        <v>13590517</v>
      </c>
      <c r="I22" s="179">
        <f>IFERROR(H22/G22-1,"-")</f>
        <v>7.5847106330735325E-2</v>
      </c>
      <c r="J22" s="179">
        <f>IFERROR(H22/D22-1,"-")</f>
        <v>3.6973449835170147E-2</v>
      </c>
      <c r="K22" s="178">
        <f>H22-G22</f>
        <v>958130</v>
      </c>
      <c r="L22" s="178">
        <f>H22-D22</f>
        <v>484572</v>
      </c>
      <c r="M22" s="179">
        <f>H22/H$8</f>
        <v>0.39381475872896038</v>
      </c>
      <c r="N22" s="80"/>
    </row>
    <row r="23" spans="1:14" x14ac:dyDescent="0.25">
      <c r="A23" s="163" t="s">
        <v>97</v>
      </c>
      <c r="B23" s="159" t="s">
        <v>98</v>
      </c>
      <c r="C23" s="160">
        <v>881685</v>
      </c>
      <c r="D23" s="160">
        <v>1013579</v>
      </c>
      <c r="E23" s="160">
        <v>368684</v>
      </c>
      <c r="F23" s="160">
        <v>926094</v>
      </c>
      <c r="G23" s="160">
        <v>924124</v>
      </c>
      <c r="H23" s="160">
        <v>817242</v>
      </c>
      <c r="I23" s="161">
        <f>IFERROR(H23/G23-1,"-")</f>
        <v>-0.11565763901814041</v>
      </c>
      <c r="J23" s="162">
        <f t="shared" ref="J23:J34" si="6">IFERROR(H23/D23-1,"-")</f>
        <v>-0.19370665730051628</v>
      </c>
      <c r="K23" s="160">
        <f t="shared" ref="K23:K33" si="7">H23-G23</f>
        <v>-106882</v>
      </c>
      <c r="L23" s="160">
        <f t="shared" ref="L23:L34" si="8">H23-D23</f>
        <v>-196337</v>
      </c>
      <c r="M23" s="161">
        <f>H23/H$8</f>
        <v>2.3681362604025515E-2</v>
      </c>
      <c r="N23" s="80"/>
    </row>
    <row r="24" spans="1:14" x14ac:dyDescent="0.25">
      <c r="A24" s="163" t="s">
        <v>104</v>
      </c>
      <c r="B24" s="164" t="s">
        <v>104</v>
      </c>
      <c r="C24" s="165">
        <v>322907</v>
      </c>
      <c r="D24" s="165">
        <v>409352</v>
      </c>
      <c r="E24" s="165">
        <v>171857</v>
      </c>
      <c r="F24" s="165">
        <v>341894</v>
      </c>
      <c r="G24" s="165">
        <v>286571</v>
      </c>
      <c r="H24" s="165">
        <v>256506</v>
      </c>
      <c r="I24" s="166">
        <f>IFERROR(H24/G24-1,"-")</f>
        <v>-0.10491291861353735</v>
      </c>
      <c r="J24" s="167">
        <f t="shared" si="6"/>
        <v>-0.37338525278977508</v>
      </c>
      <c r="K24" s="165">
        <f t="shared" si="7"/>
        <v>-30065</v>
      </c>
      <c r="L24" s="165">
        <f t="shared" si="8"/>
        <v>-152846</v>
      </c>
      <c r="M24" s="166">
        <f>H24/H$8</f>
        <v>7.432818670734212E-3</v>
      </c>
      <c r="N24" s="80"/>
    </row>
    <row r="25" spans="1:14" x14ac:dyDescent="0.25">
      <c r="A25" s="163" t="s">
        <v>101</v>
      </c>
      <c r="B25" s="164" t="s">
        <v>101</v>
      </c>
      <c r="C25" s="165">
        <v>558778</v>
      </c>
      <c r="D25" s="165">
        <v>604227</v>
      </c>
      <c r="E25" s="165">
        <v>196827</v>
      </c>
      <c r="F25" s="165">
        <v>584200</v>
      </c>
      <c r="G25" s="165">
        <v>637553</v>
      </c>
      <c r="H25" s="165">
        <v>560736</v>
      </c>
      <c r="I25" s="166">
        <f>IFERROR(H25/G25-1,"-")</f>
        <v>-0.12048723792374905</v>
      </c>
      <c r="J25" s="167">
        <f t="shared" si="6"/>
        <v>-7.1977915584705787E-2</v>
      </c>
      <c r="K25" s="165">
        <f t="shared" si="7"/>
        <v>-76817</v>
      </c>
      <c r="L25" s="165">
        <f t="shared" si="8"/>
        <v>-43491</v>
      </c>
      <c r="M25" s="166">
        <f>H25/H$8</f>
        <v>1.6248543933291303E-2</v>
      </c>
      <c r="N25" s="80"/>
    </row>
    <row r="26" spans="1:14" x14ac:dyDescent="0.25">
      <c r="A26" s="163"/>
      <c r="B26" s="159" t="s">
        <v>108</v>
      </c>
      <c r="C26" s="160">
        <v>11899270</v>
      </c>
      <c r="D26" s="160">
        <v>12092366</v>
      </c>
      <c r="E26" s="160">
        <v>3350817</v>
      </c>
      <c r="F26" s="160">
        <v>4837580</v>
      </c>
      <c r="G26" s="160">
        <v>11708263</v>
      </c>
      <c r="H26" s="160">
        <v>12773275</v>
      </c>
      <c r="I26" s="161">
        <f>IFERROR(H26/G26-1,"-")</f>
        <v>9.0962425425530569E-2</v>
      </c>
      <c r="J26" s="162">
        <f t="shared" si="6"/>
        <v>5.6308996932444844E-2</v>
      </c>
      <c r="K26" s="160">
        <f t="shared" si="7"/>
        <v>1065012</v>
      </c>
      <c r="L26" s="160">
        <f t="shared" si="8"/>
        <v>680909</v>
      </c>
      <c r="M26" s="161">
        <f>H26/H$8</f>
        <v>0.37013339612493484</v>
      </c>
      <c r="N26" s="80"/>
    </row>
    <row r="27" spans="1:14" s="57" customFormat="1" x14ac:dyDescent="0.25">
      <c r="A27" s="163"/>
      <c r="B27" s="164" t="s">
        <v>111</v>
      </c>
      <c r="C27" s="165">
        <v>5384111</v>
      </c>
      <c r="D27" s="165">
        <v>5650065</v>
      </c>
      <c r="E27" s="165">
        <v>1431730</v>
      </c>
      <c r="F27" s="165">
        <v>1575483</v>
      </c>
      <c r="G27" s="165">
        <v>5839663</v>
      </c>
      <c r="H27" s="165">
        <v>6456134</v>
      </c>
      <c r="I27" s="166">
        <f t="shared" ref="I27:I34" si="9">IFERROR(H27/G27-1,"-")</f>
        <v>0.10556619448759297</v>
      </c>
      <c r="J27" s="167">
        <f t="shared" si="6"/>
        <v>0.14266543836221346</v>
      </c>
      <c r="K27" s="165">
        <f t="shared" si="7"/>
        <v>616471</v>
      </c>
      <c r="L27" s="165">
        <f t="shared" si="8"/>
        <v>806069</v>
      </c>
      <c r="M27" s="166">
        <f t="shared" ref="M27:M34" si="10">H27/H$8</f>
        <v>0.18708051014776242</v>
      </c>
      <c r="N27" s="168"/>
    </row>
    <row r="28" spans="1:14" s="57" customFormat="1" x14ac:dyDescent="0.25">
      <c r="A28" s="163"/>
      <c r="B28" s="164" t="s">
        <v>114</v>
      </c>
      <c r="C28" s="165">
        <v>1974764</v>
      </c>
      <c r="D28" s="165">
        <v>1813831</v>
      </c>
      <c r="E28" s="165">
        <v>473917</v>
      </c>
      <c r="F28" s="165">
        <v>851193</v>
      </c>
      <c r="G28" s="165">
        <v>1420539</v>
      </c>
      <c r="H28" s="165">
        <v>1496214</v>
      </c>
      <c r="I28" s="166">
        <f t="shared" si="9"/>
        <v>5.3272032658026269E-2</v>
      </c>
      <c r="J28" s="167">
        <f t="shared" si="6"/>
        <v>-0.17510837558736181</v>
      </c>
      <c r="K28" s="165">
        <f t="shared" si="7"/>
        <v>75675</v>
      </c>
      <c r="L28" s="165">
        <f t="shared" si="8"/>
        <v>-317617</v>
      </c>
      <c r="M28" s="166">
        <f t="shared" si="10"/>
        <v>4.3356051533351724E-2</v>
      </c>
      <c r="N28" s="168"/>
    </row>
    <row r="29" spans="1:14" x14ac:dyDescent="0.25">
      <c r="A29" s="163"/>
      <c r="B29" s="164" t="s">
        <v>117</v>
      </c>
      <c r="C29" s="165">
        <v>402743</v>
      </c>
      <c r="D29" s="165">
        <v>428540</v>
      </c>
      <c r="E29" s="165">
        <v>167803</v>
      </c>
      <c r="F29" s="165">
        <v>321437</v>
      </c>
      <c r="G29" s="165">
        <v>466813</v>
      </c>
      <c r="H29" s="165">
        <v>535409</v>
      </c>
      <c r="I29" s="166">
        <f t="shared" si="9"/>
        <v>0.14694535070788528</v>
      </c>
      <c r="J29" s="167">
        <f t="shared" si="6"/>
        <v>0.24937928781443963</v>
      </c>
      <c r="K29" s="165">
        <f t="shared" si="7"/>
        <v>68596</v>
      </c>
      <c r="L29" s="165">
        <f t="shared" si="8"/>
        <v>106869</v>
      </c>
      <c r="M29" s="166">
        <f t="shared" si="10"/>
        <v>1.5514639079316404E-2</v>
      </c>
      <c r="N29" s="80"/>
    </row>
    <row r="30" spans="1:14" x14ac:dyDescent="0.25">
      <c r="A30" s="163"/>
      <c r="B30" s="164" t="s">
        <v>124</v>
      </c>
      <c r="C30" s="165">
        <v>530274</v>
      </c>
      <c r="D30" s="165">
        <v>502164</v>
      </c>
      <c r="E30" s="165">
        <v>128807</v>
      </c>
      <c r="F30" s="165">
        <v>321774</v>
      </c>
      <c r="G30" s="165">
        <v>583899</v>
      </c>
      <c r="H30" s="165">
        <v>553235</v>
      </c>
      <c r="I30" s="166">
        <f t="shared" si="9"/>
        <v>-5.2515931693666196E-2</v>
      </c>
      <c r="J30" s="167">
        <f t="shared" si="6"/>
        <v>0.10170183446045522</v>
      </c>
      <c r="K30" s="165">
        <f t="shared" si="7"/>
        <v>-30664</v>
      </c>
      <c r="L30" s="165">
        <f t="shared" si="8"/>
        <v>51071</v>
      </c>
      <c r="M30" s="166">
        <f t="shared" si="10"/>
        <v>1.6031186160571843E-2</v>
      </c>
      <c r="N30" s="80"/>
    </row>
    <row r="31" spans="1:14" x14ac:dyDescent="0.25">
      <c r="A31" s="163"/>
      <c r="B31" s="164" t="s">
        <v>120</v>
      </c>
      <c r="C31" s="165">
        <v>589767</v>
      </c>
      <c r="D31" s="165">
        <v>566275</v>
      </c>
      <c r="E31" s="165">
        <v>224222</v>
      </c>
      <c r="F31" s="165">
        <v>414396</v>
      </c>
      <c r="G31" s="165">
        <v>639629</v>
      </c>
      <c r="H31" s="165">
        <v>619738</v>
      </c>
      <c r="I31" s="166">
        <f t="shared" si="9"/>
        <v>-3.1097714456348902E-2</v>
      </c>
      <c r="J31" s="167">
        <f t="shared" si="6"/>
        <v>9.4411725751622377E-2</v>
      </c>
      <c r="K31" s="165">
        <f t="shared" si="7"/>
        <v>-19891</v>
      </c>
      <c r="L31" s="165">
        <f t="shared" si="8"/>
        <v>53463</v>
      </c>
      <c r="M31" s="166">
        <f t="shared" si="10"/>
        <v>1.7958255079270968E-2</v>
      </c>
      <c r="N31" s="80"/>
    </row>
    <row r="32" spans="1:14" x14ac:dyDescent="0.25">
      <c r="A32" s="163"/>
      <c r="B32" s="164" t="s">
        <v>129</v>
      </c>
      <c r="C32" s="165">
        <v>208902</v>
      </c>
      <c r="D32" s="165">
        <v>242464</v>
      </c>
      <c r="E32" s="165">
        <v>94786</v>
      </c>
      <c r="F32" s="165">
        <v>58069</v>
      </c>
      <c r="G32" s="165">
        <v>177706</v>
      </c>
      <c r="H32" s="165">
        <v>184473</v>
      </c>
      <c r="I32" s="166">
        <f t="shared" si="9"/>
        <v>3.8079749698940901E-2</v>
      </c>
      <c r="J32" s="167">
        <f t="shared" si="6"/>
        <v>-0.23917365052131445</v>
      </c>
      <c r="K32" s="165">
        <f t="shared" si="7"/>
        <v>6767</v>
      </c>
      <c r="L32" s="165">
        <f t="shared" si="8"/>
        <v>-57991</v>
      </c>
      <c r="M32" s="166">
        <f t="shared" si="10"/>
        <v>5.3455059867853084E-3</v>
      </c>
      <c r="N32" s="80"/>
    </row>
    <row r="33" spans="1:14" x14ac:dyDescent="0.25">
      <c r="A33" s="163" t="s">
        <v>145</v>
      </c>
      <c r="B33" s="164" t="s">
        <v>132</v>
      </c>
      <c r="C33" s="165">
        <v>290446</v>
      </c>
      <c r="D33" s="165">
        <v>276453</v>
      </c>
      <c r="E33" s="165">
        <v>106541</v>
      </c>
      <c r="F33" s="165">
        <v>43884</v>
      </c>
      <c r="G33" s="165">
        <v>147837</v>
      </c>
      <c r="H33" s="165">
        <v>187545</v>
      </c>
      <c r="I33" s="166">
        <f t="shared" si="9"/>
        <v>0.26859311268491659</v>
      </c>
      <c r="J33" s="167">
        <f t="shared" si="6"/>
        <v>-0.321602587058198</v>
      </c>
      <c r="K33" s="165">
        <f t="shared" si="7"/>
        <v>39708</v>
      </c>
      <c r="L33" s="165">
        <f t="shared" si="8"/>
        <v>-88908</v>
      </c>
      <c r="M33" s="166">
        <f t="shared" si="10"/>
        <v>5.434523861441244E-3</v>
      </c>
      <c r="N33" s="80"/>
    </row>
    <row r="34" spans="1:14" x14ac:dyDescent="0.25">
      <c r="A34" s="163" t="s">
        <v>146</v>
      </c>
      <c r="B34" s="170" t="s">
        <v>146</v>
      </c>
      <c r="C34" s="171">
        <f t="shared" ref="C34:H34" si="11">C26-SUM(C27:C33)</f>
        <v>2518263</v>
      </c>
      <c r="D34" s="171">
        <f t="shared" si="11"/>
        <v>2612574</v>
      </c>
      <c r="E34" s="171">
        <f t="shared" si="11"/>
        <v>723011</v>
      </c>
      <c r="F34" s="171">
        <f t="shared" si="11"/>
        <v>1251344</v>
      </c>
      <c r="G34" s="171">
        <f t="shared" si="11"/>
        <v>2432177</v>
      </c>
      <c r="H34" s="171">
        <f t="shared" si="11"/>
        <v>2740527</v>
      </c>
      <c r="I34" s="172">
        <f t="shared" si="9"/>
        <v>0.12677942435932921</v>
      </c>
      <c r="J34" s="173">
        <f t="shared" si="6"/>
        <v>4.8975837622207141E-2</v>
      </c>
      <c r="K34" s="171">
        <f>H34-G34</f>
        <v>308350</v>
      </c>
      <c r="L34" s="171">
        <f t="shared" si="8"/>
        <v>127953</v>
      </c>
      <c r="M34" s="172">
        <f t="shared" si="10"/>
        <v>7.9412724276434921E-2</v>
      </c>
      <c r="N34" s="80"/>
    </row>
    <row r="35" spans="1:14" s="146" customFormat="1" x14ac:dyDescent="0.25">
      <c r="A35" s="163"/>
      <c r="B35" s="155" t="s">
        <v>48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</row>
    <row r="36" spans="1:14" x14ac:dyDescent="0.25">
      <c r="A36" s="163"/>
      <c r="B36" s="156" t="s">
        <v>69</v>
      </c>
      <c r="C36" s="178">
        <v>10182826</v>
      </c>
      <c r="D36" s="178">
        <v>10093577</v>
      </c>
      <c r="E36" s="178">
        <v>2735482</v>
      </c>
      <c r="F36" s="178">
        <v>3367162</v>
      </c>
      <c r="G36" s="178">
        <v>8865243</v>
      </c>
      <c r="H36" s="178">
        <v>9739308</v>
      </c>
      <c r="I36" s="179">
        <f>IFERROR(H36/G36-1,"-")</f>
        <v>9.8594590131370285E-2</v>
      </c>
      <c r="J36" s="179">
        <f>IFERROR(H36/D36-1,"-")</f>
        <v>-3.5098459148823036E-2</v>
      </c>
      <c r="K36" s="178">
        <f>H36-G36</f>
        <v>874065</v>
      </c>
      <c r="L36" s="178">
        <f>H36-D36</f>
        <v>-354269</v>
      </c>
      <c r="M36" s="179">
        <f>H36/H$8</f>
        <v>0.28221761027980269</v>
      </c>
      <c r="N36" s="80"/>
    </row>
    <row r="37" spans="1:14" x14ac:dyDescent="0.25">
      <c r="A37" s="163" t="s">
        <v>97</v>
      </c>
      <c r="B37" s="159" t="s">
        <v>98</v>
      </c>
      <c r="C37" s="160">
        <v>676860</v>
      </c>
      <c r="D37" s="160">
        <v>614530</v>
      </c>
      <c r="E37" s="160">
        <v>222488</v>
      </c>
      <c r="F37" s="160">
        <v>350874</v>
      </c>
      <c r="G37" s="160">
        <v>513218</v>
      </c>
      <c r="H37" s="160">
        <v>576863</v>
      </c>
      <c r="I37" s="161">
        <f>IFERROR(H37/G37-1,"-")</f>
        <v>0.12401162858668235</v>
      </c>
      <c r="J37" s="162">
        <f t="shared" ref="J37:J48" si="12">IFERROR(H37/D37-1,"-")</f>
        <v>-6.1293997038387005E-2</v>
      </c>
      <c r="K37" s="160">
        <f t="shared" ref="K37:K47" si="13">H37-G37</f>
        <v>63645</v>
      </c>
      <c r="L37" s="160">
        <f t="shared" ref="L37:L48" si="14">H37-D37</f>
        <v>-37667</v>
      </c>
      <c r="M37" s="161">
        <f>H37/H$8</f>
        <v>1.6715858798062228E-2</v>
      </c>
      <c r="N37" s="80"/>
    </row>
    <row r="38" spans="1:14" x14ac:dyDescent="0.25">
      <c r="A38" s="163" t="s">
        <v>104</v>
      </c>
      <c r="B38" s="164" t="s">
        <v>104</v>
      </c>
      <c r="C38" s="165">
        <v>205233</v>
      </c>
      <c r="D38" s="165">
        <v>210543</v>
      </c>
      <c r="E38" s="165">
        <v>87809</v>
      </c>
      <c r="F38" s="165">
        <v>131066</v>
      </c>
      <c r="G38" s="165">
        <v>155108</v>
      </c>
      <c r="H38" s="165">
        <v>218201</v>
      </c>
      <c r="I38" s="166">
        <f>IFERROR(H38/G38-1,"-")</f>
        <v>0.4067681873275395</v>
      </c>
      <c r="J38" s="167">
        <f t="shared" si="12"/>
        <v>3.6372617470065594E-2</v>
      </c>
      <c r="K38" s="165">
        <f t="shared" si="13"/>
        <v>63093</v>
      </c>
      <c r="L38" s="165">
        <f t="shared" si="14"/>
        <v>7658</v>
      </c>
      <c r="M38" s="166">
        <f>H38/H$8</f>
        <v>6.3228480689452712E-3</v>
      </c>
      <c r="N38" s="80"/>
    </row>
    <row r="39" spans="1:14" x14ac:dyDescent="0.25">
      <c r="A39" s="163" t="s">
        <v>101</v>
      </c>
      <c r="B39" s="164" t="s">
        <v>101</v>
      </c>
      <c r="C39" s="165">
        <v>471627</v>
      </c>
      <c r="D39" s="165">
        <v>403987</v>
      </c>
      <c r="E39" s="165">
        <v>134679</v>
      </c>
      <c r="F39" s="165">
        <v>219808</v>
      </c>
      <c r="G39" s="165">
        <v>358110</v>
      </c>
      <c r="H39" s="165">
        <v>358662</v>
      </c>
      <c r="I39" s="166">
        <f>IFERROR(H39/G39-1,"-")</f>
        <v>1.5414258188823915E-3</v>
      </c>
      <c r="J39" s="167">
        <f t="shared" si="12"/>
        <v>-0.11219420426894922</v>
      </c>
      <c r="K39" s="165">
        <f t="shared" si="13"/>
        <v>552</v>
      </c>
      <c r="L39" s="165">
        <f t="shared" si="14"/>
        <v>-45325</v>
      </c>
      <c r="M39" s="166">
        <f>H39/H$8</f>
        <v>1.0393010729116955E-2</v>
      </c>
      <c r="N39" s="80"/>
    </row>
    <row r="40" spans="1:14" x14ac:dyDescent="0.25">
      <c r="A40" s="163"/>
      <c r="B40" s="159" t="s">
        <v>108</v>
      </c>
      <c r="C40" s="160">
        <v>9505966</v>
      </c>
      <c r="D40" s="160">
        <v>9479047</v>
      </c>
      <c r="E40" s="160">
        <v>2512994</v>
      </c>
      <c r="F40" s="160">
        <v>3016288</v>
      </c>
      <c r="G40" s="160">
        <v>8352025</v>
      </c>
      <c r="H40" s="160">
        <v>9162445</v>
      </c>
      <c r="I40" s="161">
        <f>IFERROR(H40/G40-1,"-")</f>
        <v>9.7032755529347758E-2</v>
      </c>
      <c r="J40" s="162">
        <f t="shared" si="12"/>
        <v>-3.3400193078481411E-2</v>
      </c>
      <c r="K40" s="160">
        <f t="shared" si="13"/>
        <v>810420</v>
      </c>
      <c r="L40" s="160">
        <f t="shared" si="14"/>
        <v>-316602</v>
      </c>
      <c r="M40" s="161">
        <f>H40/H$8</f>
        <v>0.26550175148174049</v>
      </c>
      <c r="N40" s="80"/>
    </row>
    <row r="41" spans="1:14" s="57" customFormat="1" x14ac:dyDescent="0.25">
      <c r="A41" s="163"/>
      <c r="B41" s="164" t="s">
        <v>111</v>
      </c>
      <c r="C41" s="165">
        <v>4765036</v>
      </c>
      <c r="D41" s="165">
        <v>5094935</v>
      </c>
      <c r="E41" s="165">
        <v>1123413</v>
      </c>
      <c r="F41" s="165">
        <v>1066343</v>
      </c>
      <c r="G41" s="165">
        <v>4256430</v>
      </c>
      <c r="H41" s="165">
        <v>4628153</v>
      </c>
      <c r="I41" s="166">
        <f t="shared" ref="I41:I48" si="15">IFERROR(H41/G41-1,"-")</f>
        <v>8.7332106953479816E-2</v>
      </c>
      <c r="J41" s="167">
        <f t="shared" si="12"/>
        <v>-9.1616870480192625E-2</v>
      </c>
      <c r="K41" s="165">
        <f t="shared" si="13"/>
        <v>371723</v>
      </c>
      <c r="L41" s="165">
        <f t="shared" si="14"/>
        <v>-466782</v>
      </c>
      <c r="M41" s="166">
        <f t="shared" ref="M41:M48" si="16">H41/H$8</f>
        <v>0.13411078894612427</v>
      </c>
      <c r="N41" s="168"/>
    </row>
    <row r="42" spans="1:14" s="57" customFormat="1" x14ac:dyDescent="0.25">
      <c r="A42" s="163"/>
      <c r="B42" s="164" t="s">
        <v>114</v>
      </c>
      <c r="C42" s="165">
        <v>637223</v>
      </c>
      <c r="D42" s="165">
        <v>470924</v>
      </c>
      <c r="E42" s="165">
        <v>132792</v>
      </c>
      <c r="F42" s="165">
        <v>174981</v>
      </c>
      <c r="G42" s="165">
        <v>311196</v>
      </c>
      <c r="H42" s="165">
        <v>358380</v>
      </c>
      <c r="I42" s="166">
        <f t="shared" si="15"/>
        <v>0.15162148613735393</v>
      </c>
      <c r="J42" s="167">
        <f t="shared" si="12"/>
        <v>-0.23898548385726781</v>
      </c>
      <c r="K42" s="165">
        <f t="shared" si="13"/>
        <v>47184</v>
      </c>
      <c r="L42" s="165">
        <f t="shared" si="14"/>
        <v>-112544</v>
      </c>
      <c r="M42" s="166">
        <f t="shared" si="16"/>
        <v>1.0384839166404399E-2</v>
      </c>
      <c r="N42" s="168"/>
    </row>
    <row r="43" spans="1:14" x14ac:dyDescent="0.25">
      <c r="A43" s="163"/>
      <c r="B43" s="164" t="s">
        <v>117</v>
      </c>
      <c r="C43" s="165">
        <v>179800</v>
      </c>
      <c r="D43" s="165">
        <v>178407</v>
      </c>
      <c r="E43" s="165">
        <v>66140</v>
      </c>
      <c r="F43" s="165">
        <v>127385</v>
      </c>
      <c r="G43" s="165">
        <v>198903</v>
      </c>
      <c r="H43" s="165">
        <v>247793</v>
      </c>
      <c r="I43" s="166">
        <f t="shared" si="15"/>
        <v>0.24579820314424627</v>
      </c>
      <c r="J43" s="167">
        <f t="shared" si="12"/>
        <v>0.38891971727566754</v>
      </c>
      <c r="K43" s="165">
        <f t="shared" si="13"/>
        <v>48890</v>
      </c>
      <c r="L43" s="165">
        <f t="shared" si="14"/>
        <v>69386</v>
      </c>
      <c r="M43" s="166">
        <f t="shared" si="16"/>
        <v>7.1803405646544043E-3</v>
      </c>
      <c r="N43" s="80"/>
    </row>
    <row r="44" spans="1:14" x14ac:dyDescent="0.25">
      <c r="A44" s="163"/>
      <c r="B44" s="164" t="s">
        <v>124</v>
      </c>
      <c r="C44" s="165">
        <v>472273</v>
      </c>
      <c r="D44" s="165">
        <v>451476</v>
      </c>
      <c r="E44" s="165">
        <v>111688</v>
      </c>
      <c r="F44" s="165">
        <v>239923</v>
      </c>
      <c r="G44" s="165">
        <v>477050</v>
      </c>
      <c r="H44" s="165">
        <v>501096</v>
      </c>
      <c r="I44" s="166">
        <f t="shared" si="15"/>
        <v>5.0405617859763163E-2</v>
      </c>
      <c r="J44" s="167">
        <f t="shared" si="12"/>
        <v>0.10990617441458683</v>
      </c>
      <c r="K44" s="165">
        <f t="shared" si="13"/>
        <v>24046</v>
      </c>
      <c r="L44" s="165">
        <f t="shared" si="14"/>
        <v>49620</v>
      </c>
      <c r="M44" s="166">
        <f t="shared" si="16"/>
        <v>1.4520345351103798E-2</v>
      </c>
      <c r="N44" s="80"/>
    </row>
    <row r="45" spans="1:14" x14ac:dyDescent="0.25">
      <c r="A45" s="163"/>
      <c r="B45" s="164" t="s">
        <v>120</v>
      </c>
      <c r="C45" s="165">
        <v>354256</v>
      </c>
      <c r="D45" s="165">
        <v>353625</v>
      </c>
      <c r="E45" s="165">
        <v>124783</v>
      </c>
      <c r="F45" s="165">
        <v>184201</v>
      </c>
      <c r="G45" s="165">
        <v>318686</v>
      </c>
      <c r="H45" s="165">
        <v>374932</v>
      </c>
      <c r="I45" s="166">
        <f t="shared" si="15"/>
        <v>0.17649347633720969</v>
      </c>
      <c r="J45" s="167">
        <f t="shared" si="12"/>
        <v>6.0253092965712352E-2</v>
      </c>
      <c r="K45" s="165">
        <f t="shared" si="13"/>
        <v>56246</v>
      </c>
      <c r="L45" s="165">
        <f t="shared" si="14"/>
        <v>21307</v>
      </c>
      <c r="M45" s="166">
        <f t="shared" si="16"/>
        <v>1.0864469329589637E-2</v>
      </c>
      <c r="N45" s="80"/>
    </row>
    <row r="46" spans="1:14" x14ac:dyDescent="0.25">
      <c r="A46" s="163"/>
      <c r="B46" s="164" t="s">
        <v>129</v>
      </c>
      <c r="C46" s="165">
        <v>243705</v>
      </c>
      <c r="D46" s="165">
        <v>227686</v>
      </c>
      <c r="E46" s="165">
        <v>86530</v>
      </c>
      <c r="F46" s="165">
        <v>81833</v>
      </c>
      <c r="G46" s="165">
        <v>185692</v>
      </c>
      <c r="H46" s="165">
        <v>188339</v>
      </c>
      <c r="I46" s="166">
        <f t="shared" si="15"/>
        <v>1.4254787497576693E-2</v>
      </c>
      <c r="J46" s="167">
        <f t="shared" si="12"/>
        <v>-0.172812557645178</v>
      </c>
      <c r="K46" s="165">
        <f t="shared" si="13"/>
        <v>2647</v>
      </c>
      <c r="L46" s="165">
        <f t="shared" si="14"/>
        <v>-39347</v>
      </c>
      <c r="M46" s="166">
        <f t="shared" si="16"/>
        <v>5.4575317365964564E-3</v>
      </c>
      <c r="N46" s="80"/>
    </row>
    <row r="47" spans="1:14" x14ac:dyDescent="0.25">
      <c r="A47" s="163" t="s">
        <v>145</v>
      </c>
      <c r="B47" s="164" t="s">
        <v>132</v>
      </c>
      <c r="C47" s="165">
        <v>418610</v>
      </c>
      <c r="D47" s="165">
        <v>366669</v>
      </c>
      <c r="E47" s="165">
        <v>149965</v>
      </c>
      <c r="F47" s="165">
        <v>88248</v>
      </c>
      <c r="G47" s="165">
        <v>188228</v>
      </c>
      <c r="H47" s="165">
        <v>224522</v>
      </c>
      <c r="I47" s="166">
        <f t="shared" si="15"/>
        <v>0.19281934674968659</v>
      </c>
      <c r="J47" s="167">
        <f t="shared" si="12"/>
        <v>-0.38767116936528589</v>
      </c>
      <c r="K47" s="165">
        <f t="shared" si="13"/>
        <v>36294</v>
      </c>
      <c r="L47" s="165">
        <f t="shared" si="14"/>
        <v>-142147</v>
      </c>
      <c r="M47" s="166">
        <f t="shared" si="16"/>
        <v>6.5060127778320456E-3</v>
      </c>
      <c r="N47" s="80"/>
    </row>
    <row r="48" spans="1:14" x14ac:dyDescent="0.25">
      <c r="A48" s="163" t="s">
        <v>146</v>
      </c>
      <c r="B48" s="170" t="s">
        <v>146</v>
      </c>
      <c r="C48" s="171">
        <f t="shared" ref="C48:H48" si="17">C40-SUM(C41:C47)</f>
        <v>2435063</v>
      </c>
      <c r="D48" s="171">
        <f t="shared" si="17"/>
        <v>2335325</v>
      </c>
      <c r="E48" s="171">
        <f t="shared" si="17"/>
        <v>717683</v>
      </c>
      <c r="F48" s="171">
        <f t="shared" si="17"/>
        <v>1053374</v>
      </c>
      <c r="G48" s="171">
        <f t="shared" si="17"/>
        <v>2415840</v>
      </c>
      <c r="H48" s="171">
        <f t="shared" si="17"/>
        <v>2639230</v>
      </c>
      <c r="I48" s="172">
        <f t="shared" si="15"/>
        <v>9.2468872110735845E-2</v>
      </c>
      <c r="J48" s="173">
        <f t="shared" si="12"/>
        <v>0.13013392140280255</v>
      </c>
      <c r="K48" s="171">
        <f>H48-G48</f>
        <v>223390</v>
      </c>
      <c r="L48" s="171">
        <f t="shared" si="14"/>
        <v>303905</v>
      </c>
      <c r="M48" s="172">
        <f t="shared" si="16"/>
        <v>7.6477423609435463E-2</v>
      </c>
      <c r="N48" s="80"/>
    </row>
    <row r="49" spans="1:14" s="146" customFormat="1" x14ac:dyDescent="0.25">
      <c r="A49" s="163"/>
      <c r="B49" s="155" t="s">
        <v>49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</row>
    <row r="50" spans="1:14" x14ac:dyDescent="0.25">
      <c r="A50" s="163"/>
      <c r="B50" s="156" t="s">
        <v>69</v>
      </c>
      <c r="C50" s="178">
        <v>241605</v>
      </c>
      <c r="D50" s="178">
        <v>234787</v>
      </c>
      <c r="E50" s="178">
        <v>64896</v>
      </c>
      <c r="F50" s="178">
        <v>98762</v>
      </c>
      <c r="G50" s="178">
        <v>168339</v>
      </c>
      <c r="H50" s="178">
        <v>182035</v>
      </c>
      <c r="I50" s="179">
        <f>IFERROR(H50/G50-1,"-")</f>
        <v>8.1359637398344953E-2</v>
      </c>
      <c r="J50" s="179">
        <f>IFERROR(H50/D50-1,"-")</f>
        <v>-0.22468024209176829</v>
      </c>
      <c r="K50" s="178">
        <f>H50-G50</f>
        <v>13696</v>
      </c>
      <c r="L50" s="178">
        <f>H50-D50</f>
        <v>-52752</v>
      </c>
      <c r="M50" s="179">
        <f>H50/H$8</f>
        <v>5.274859639646255E-3</v>
      </c>
      <c r="N50" s="80"/>
    </row>
    <row r="51" spans="1:14" x14ac:dyDescent="0.25">
      <c r="A51" s="163" t="s">
        <v>97</v>
      </c>
      <c r="B51" s="159" t="s">
        <v>98</v>
      </c>
      <c r="C51" s="160">
        <v>33536</v>
      </c>
      <c r="D51" s="160">
        <v>30969</v>
      </c>
      <c r="E51" s="160">
        <v>6928</v>
      </c>
      <c r="F51" s="160">
        <v>17286</v>
      </c>
      <c r="G51" s="160">
        <v>21218</v>
      </c>
      <c r="H51" s="160">
        <v>40235</v>
      </c>
      <c r="I51" s="161">
        <f>IFERROR(H51/G51-1,"-")</f>
        <v>0.89626732019983035</v>
      </c>
      <c r="J51" s="162">
        <f t="shared" ref="J51:J62" si="18">IFERROR(H51/D51-1,"-")</f>
        <v>0.29920242823468635</v>
      </c>
      <c r="K51" s="160">
        <f t="shared" ref="K51:K61" si="19">H51-G51</f>
        <v>19017</v>
      </c>
      <c r="L51" s="160">
        <f t="shared" ref="L51:L62" si="20">H51-D51</f>
        <v>9266</v>
      </c>
      <c r="M51" s="161">
        <f>H51/H$8</f>
        <v>1.1658965451762961E-3</v>
      </c>
      <c r="N51" s="80"/>
    </row>
    <row r="52" spans="1:14" x14ac:dyDescent="0.25">
      <c r="A52" s="163" t="s">
        <v>104</v>
      </c>
      <c r="B52" s="164" t="s">
        <v>104</v>
      </c>
      <c r="C52" s="165">
        <v>18429</v>
      </c>
      <c r="D52" s="165">
        <v>12961</v>
      </c>
      <c r="E52" s="165">
        <v>4981</v>
      </c>
      <c r="F52" s="165">
        <v>6990</v>
      </c>
      <c r="G52" s="165">
        <v>6990</v>
      </c>
      <c r="H52" s="165">
        <v>25164</v>
      </c>
      <c r="I52" s="166">
        <f>IFERROR(H52/G52-1,"-")</f>
        <v>2.6</v>
      </c>
      <c r="J52" s="167">
        <f t="shared" si="18"/>
        <v>0.94151685826710896</v>
      </c>
      <c r="K52" s="165">
        <f t="shared" si="19"/>
        <v>18174</v>
      </c>
      <c r="L52" s="165">
        <f t="shared" si="20"/>
        <v>12203</v>
      </c>
      <c r="M52" s="166">
        <f>H52/H$8</f>
        <v>7.2918157481835011E-4</v>
      </c>
      <c r="N52" s="80"/>
    </row>
    <row r="53" spans="1:14" x14ac:dyDescent="0.25">
      <c r="A53" s="163" t="s">
        <v>101</v>
      </c>
      <c r="B53" s="164" t="s">
        <v>101</v>
      </c>
      <c r="C53" s="165">
        <v>15107</v>
      </c>
      <c r="D53" s="165">
        <v>18008</v>
      </c>
      <c r="E53" s="165">
        <v>1947</v>
      </c>
      <c r="F53" s="165">
        <v>10296</v>
      </c>
      <c r="G53" s="165">
        <v>14228</v>
      </c>
      <c r="H53" s="165">
        <v>15071</v>
      </c>
      <c r="I53" s="166">
        <f>IFERROR(H53/G53-1,"-")</f>
        <v>5.924936744447562E-2</v>
      </c>
      <c r="J53" s="167">
        <f t="shared" si="18"/>
        <v>-0.16309418036428258</v>
      </c>
      <c r="K53" s="165">
        <f t="shared" si="19"/>
        <v>843</v>
      </c>
      <c r="L53" s="165">
        <f t="shared" si="20"/>
        <v>-2937</v>
      </c>
      <c r="M53" s="166">
        <f>H53/H$8</f>
        <v>4.3671497035794601E-4</v>
      </c>
      <c r="N53" s="80"/>
    </row>
    <row r="54" spans="1:14" x14ac:dyDescent="0.25">
      <c r="A54" s="163"/>
      <c r="B54" s="159" t="s">
        <v>108</v>
      </c>
      <c r="C54" s="160">
        <v>208069</v>
      </c>
      <c r="D54" s="160">
        <v>203818</v>
      </c>
      <c r="E54" s="160">
        <v>57968</v>
      </c>
      <c r="F54" s="160">
        <v>81476</v>
      </c>
      <c r="G54" s="160">
        <v>147121</v>
      </c>
      <c r="H54" s="160">
        <v>141800</v>
      </c>
      <c r="I54" s="161">
        <f>IFERROR(H54/G54-1,"-")</f>
        <v>-3.6167508377457969E-2</v>
      </c>
      <c r="J54" s="162">
        <f t="shared" si="18"/>
        <v>-0.30428127054529042</v>
      </c>
      <c r="K54" s="160">
        <f t="shared" si="19"/>
        <v>-5321</v>
      </c>
      <c r="L54" s="160">
        <f t="shared" si="20"/>
        <v>-62018</v>
      </c>
      <c r="M54" s="161">
        <f>H54/H$8</f>
        <v>4.108963094469959E-3</v>
      </c>
      <c r="N54" s="80"/>
    </row>
    <row r="55" spans="1:14" s="57" customFormat="1" x14ac:dyDescent="0.25">
      <c r="A55" s="163"/>
      <c r="B55" s="164" t="s">
        <v>111</v>
      </c>
      <c r="C55" s="165">
        <v>68012</v>
      </c>
      <c r="D55" s="165">
        <v>67733</v>
      </c>
      <c r="E55" s="165">
        <v>19732</v>
      </c>
      <c r="F55" s="165">
        <v>20693</v>
      </c>
      <c r="G55" s="165">
        <v>65122</v>
      </c>
      <c r="H55" s="165">
        <v>55484</v>
      </c>
      <c r="I55" s="166">
        <f t="shared" ref="I55:I62" si="21">IFERROR(H55/G55-1,"-")</f>
        <v>-0.14799914007555048</v>
      </c>
      <c r="J55" s="167">
        <f t="shared" si="18"/>
        <v>-0.18084242540563689</v>
      </c>
      <c r="K55" s="165">
        <f t="shared" si="19"/>
        <v>-9638</v>
      </c>
      <c r="L55" s="165">
        <f t="shared" si="20"/>
        <v>-12249</v>
      </c>
      <c r="M55" s="166">
        <f t="shared" ref="M55:M62" si="22">H55/H$8</f>
        <v>1.6077694522818842E-3</v>
      </c>
      <c r="N55" s="168"/>
    </row>
    <row r="56" spans="1:14" s="57" customFormat="1" x14ac:dyDescent="0.25">
      <c r="A56" s="163"/>
      <c r="B56" s="164" t="s">
        <v>114</v>
      </c>
      <c r="C56" s="165">
        <v>80523</v>
      </c>
      <c r="D56" s="165">
        <v>69940</v>
      </c>
      <c r="E56" s="165">
        <v>18588</v>
      </c>
      <c r="F56" s="165">
        <v>31230</v>
      </c>
      <c r="G56" s="165">
        <v>34084</v>
      </c>
      <c r="H56" s="165">
        <v>34465</v>
      </c>
      <c r="I56" s="166">
        <f t="shared" si="21"/>
        <v>1.117826546180023E-2</v>
      </c>
      <c r="J56" s="167">
        <f t="shared" si="18"/>
        <v>-0.50722047469259368</v>
      </c>
      <c r="K56" s="165">
        <f t="shared" si="19"/>
        <v>381</v>
      </c>
      <c r="L56" s="165">
        <f t="shared" si="20"/>
        <v>-35475</v>
      </c>
      <c r="M56" s="166">
        <f t="shared" si="22"/>
        <v>9.9869825846902061E-4</v>
      </c>
      <c r="N56" s="168"/>
    </row>
    <row r="57" spans="1:14" x14ac:dyDescent="0.25">
      <c r="A57" s="163"/>
      <c r="B57" s="164" t="s">
        <v>117</v>
      </c>
      <c r="C57" s="165">
        <v>4813</v>
      </c>
      <c r="D57" s="165">
        <v>6792</v>
      </c>
      <c r="E57" s="165">
        <v>1474</v>
      </c>
      <c r="F57" s="165">
        <v>3873</v>
      </c>
      <c r="G57" s="165">
        <v>6397</v>
      </c>
      <c r="H57" s="165">
        <v>6784</v>
      </c>
      <c r="I57" s="166">
        <f t="shared" si="21"/>
        <v>6.0497108019384127E-2</v>
      </c>
      <c r="J57" s="167">
        <f t="shared" si="18"/>
        <v>-1.1778563015312216E-3</v>
      </c>
      <c r="K57" s="165">
        <f t="shared" si="19"/>
        <v>387</v>
      </c>
      <c r="L57" s="165">
        <f t="shared" si="20"/>
        <v>-8</v>
      </c>
      <c r="M57" s="166">
        <f t="shared" si="22"/>
        <v>1.9658113986519181E-4</v>
      </c>
      <c r="N57" s="80"/>
    </row>
    <row r="58" spans="1:14" x14ac:dyDescent="0.25">
      <c r="A58" s="163"/>
      <c r="B58" s="164" t="s">
        <v>124</v>
      </c>
      <c r="C58" s="165">
        <v>3199</v>
      </c>
      <c r="D58" s="165">
        <v>3713</v>
      </c>
      <c r="E58" s="165">
        <v>975</v>
      </c>
      <c r="F58" s="165">
        <v>2191</v>
      </c>
      <c r="G58" s="165">
        <v>3053</v>
      </c>
      <c r="H58" s="165">
        <v>2811</v>
      </c>
      <c r="I58" s="166">
        <f t="shared" si="21"/>
        <v>-7.9266295447101176E-2</v>
      </c>
      <c r="J58" s="167">
        <f t="shared" si="18"/>
        <v>-0.24293024508483707</v>
      </c>
      <c r="K58" s="165">
        <f t="shared" si="19"/>
        <v>-242</v>
      </c>
      <c r="L58" s="165">
        <f t="shared" si="20"/>
        <v>-902</v>
      </c>
      <c r="M58" s="166">
        <f t="shared" si="22"/>
        <v>8.1454832570910106E-5</v>
      </c>
      <c r="N58" s="80"/>
    </row>
    <row r="59" spans="1:14" x14ac:dyDescent="0.25">
      <c r="A59" s="163"/>
      <c r="B59" s="164" t="s">
        <v>120</v>
      </c>
      <c r="C59" s="165">
        <v>3208</v>
      </c>
      <c r="D59" s="165">
        <v>4285</v>
      </c>
      <c r="E59" s="165">
        <v>1083</v>
      </c>
      <c r="F59" s="165">
        <v>1459</v>
      </c>
      <c r="G59" s="165">
        <v>2254</v>
      </c>
      <c r="H59" s="165">
        <v>2628</v>
      </c>
      <c r="I59" s="166">
        <f t="shared" si="21"/>
        <v>0.16592724046140206</v>
      </c>
      <c r="J59" s="167">
        <f t="shared" si="18"/>
        <v>-0.38669778296382729</v>
      </c>
      <c r="K59" s="165">
        <f t="shared" si="19"/>
        <v>374</v>
      </c>
      <c r="L59" s="165">
        <f t="shared" si="20"/>
        <v>-1657</v>
      </c>
      <c r="M59" s="166">
        <f t="shared" si="22"/>
        <v>7.6152009959570182E-5</v>
      </c>
      <c r="N59" s="80"/>
    </row>
    <row r="60" spans="1:14" x14ac:dyDescent="0.25">
      <c r="A60" s="163"/>
      <c r="B60" s="164" t="s">
        <v>129</v>
      </c>
      <c r="C60" s="165">
        <v>1979</v>
      </c>
      <c r="D60" s="165">
        <v>1783</v>
      </c>
      <c r="E60" s="165">
        <v>713</v>
      </c>
      <c r="F60" s="165">
        <v>445</v>
      </c>
      <c r="G60" s="165">
        <v>554</v>
      </c>
      <c r="H60" s="165">
        <v>804</v>
      </c>
      <c r="I60" s="166">
        <f t="shared" si="21"/>
        <v>0.45126353790613716</v>
      </c>
      <c r="J60" s="167">
        <f t="shared" si="18"/>
        <v>-0.54907459338194053</v>
      </c>
      <c r="K60" s="165">
        <f t="shared" si="19"/>
        <v>250</v>
      </c>
      <c r="L60" s="165">
        <f t="shared" si="20"/>
        <v>-979</v>
      </c>
      <c r="M60" s="166">
        <f t="shared" si="22"/>
        <v>2.3297646882608227E-5</v>
      </c>
      <c r="N60" s="80"/>
    </row>
    <row r="61" spans="1:14" x14ac:dyDescent="0.25">
      <c r="A61" s="163" t="s">
        <v>145</v>
      </c>
      <c r="B61" s="164" t="s">
        <v>132</v>
      </c>
      <c r="C61" s="165">
        <v>2762</v>
      </c>
      <c r="D61" s="165">
        <v>3475</v>
      </c>
      <c r="E61" s="165">
        <v>1528</v>
      </c>
      <c r="F61" s="165">
        <v>432</v>
      </c>
      <c r="G61" s="165">
        <v>418</v>
      </c>
      <c r="H61" s="165">
        <v>635</v>
      </c>
      <c r="I61" s="166">
        <f t="shared" si="21"/>
        <v>0.51913875598086134</v>
      </c>
      <c r="J61" s="167">
        <f t="shared" si="18"/>
        <v>-0.81726618705035969</v>
      </c>
      <c r="K61" s="165">
        <f t="shared" si="19"/>
        <v>217</v>
      </c>
      <c r="L61" s="165">
        <f t="shared" si="20"/>
        <v>-2840</v>
      </c>
      <c r="M61" s="166">
        <f t="shared" si="22"/>
        <v>1.8400504689622169E-5</v>
      </c>
      <c r="N61" s="80"/>
    </row>
    <row r="62" spans="1:14" x14ac:dyDescent="0.25">
      <c r="A62" s="163" t="s">
        <v>146</v>
      </c>
      <c r="B62" s="170" t="s">
        <v>146</v>
      </c>
      <c r="C62" s="171">
        <f t="shared" ref="C62:H62" si="23">C54-SUM(C55:C61)</f>
        <v>43573</v>
      </c>
      <c r="D62" s="171">
        <f t="shared" si="23"/>
        <v>46097</v>
      </c>
      <c r="E62" s="171">
        <f t="shared" si="23"/>
        <v>13875</v>
      </c>
      <c r="F62" s="171">
        <f t="shared" si="23"/>
        <v>21153</v>
      </c>
      <c r="G62" s="171">
        <f t="shared" si="23"/>
        <v>35239</v>
      </c>
      <c r="H62" s="171">
        <f t="shared" si="23"/>
        <v>38189</v>
      </c>
      <c r="I62" s="172">
        <f t="shared" si="21"/>
        <v>8.3714066800987474E-2</v>
      </c>
      <c r="J62" s="173">
        <f t="shared" si="18"/>
        <v>-0.17155129401045621</v>
      </c>
      <c r="K62" s="171">
        <f>H62-G62</f>
        <v>2950</v>
      </c>
      <c r="L62" s="171">
        <f t="shared" si="20"/>
        <v>-7908</v>
      </c>
      <c r="M62" s="172">
        <f t="shared" si="22"/>
        <v>1.1066092497511513E-3</v>
      </c>
      <c r="N62" s="80"/>
    </row>
    <row r="63" spans="1:14" s="146" customFormat="1" x14ac:dyDescent="0.25">
      <c r="A63" s="163"/>
      <c r="B63" s="155" t="s">
        <v>50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</row>
    <row r="64" spans="1:14" x14ac:dyDescent="0.25">
      <c r="A64" s="163"/>
      <c r="B64" s="156" t="s">
        <v>69</v>
      </c>
      <c r="C64" s="178">
        <v>886765</v>
      </c>
      <c r="D64" s="178">
        <v>834528</v>
      </c>
      <c r="E64" s="178">
        <v>287353</v>
      </c>
      <c r="F64" s="178">
        <v>419370</v>
      </c>
      <c r="G64" s="178">
        <v>1014697</v>
      </c>
      <c r="H64" s="178">
        <v>1034949</v>
      </c>
      <c r="I64" s="179">
        <f>IFERROR(H64/G64-1,"-")</f>
        <v>1.9958667464277546E-2</v>
      </c>
      <c r="J64" s="179">
        <f>IFERROR(H64/D64-1,"-")</f>
        <v>0.24016090532612444</v>
      </c>
      <c r="K64" s="178">
        <f>H64-G64</f>
        <v>20252</v>
      </c>
      <c r="L64" s="178">
        <f>H64-D64</f>
        <v>200421</v>
      </c>
      <c r="M64" s="179">
        <f>H64/H$8</f>
        <v>2.9989895949637441E-2</v>
      </c>
      <c r="N64" s="80"/>
    </row>
    <row r="65" spans="1:14" x14ac:dyDescent="0.25">
      <c r="A65" s="163" t="s">
        <v>97</v>
      </c>
      <c r="B65" s="159" t="s">
        <v>98</v>
      </c>
      <c r="C65" s="160">
        <v>145700</v>
      </c>
      <c r="D65" s="160">
        <v>158439</v>
      </c>
      <c r="E65" s="160">
        <v>79457</v>
      </c>
      <c r="F65" s="160">
        <v>83752</v>
      </c>
      <c r="G65" s="160">
        <v>119256</v>
      </c>
      <c r="H65" s="160">
        <v>173467</v>
      </c>
      <c r="I65" s="161">
        <f>IFERROR(H65/G65-1,"-")</f>
        <v>0.45457670892869118</v>
      </c>
      <c r="J65" s="162">
        <f t="shared" ref="J65:J76" si="24">IFERROR(H65/D65-1,"-")</f>
        <v>9.4850384059480319E-2</v>
      </c>
      <c r="K65" s="160">
        <f t="shared" ref="K65:K75" si="25">H65-G65</f>
        <v>54211</v>
      </c>
      <c r="L65" s="160">
        <f t="shared" ref="L65:L76" si="26">H65-D65</f>
        <v>15028</v>
      </c>
      <c r="M65" s="161">
        <f>H65/H$8</f>
        <v>5.0265832236136834E-3</v>
      </c>
      <c r="N65" s="80"/>
    </row>
    <row r="66" spans="1:14" x14ac:dyDescent="0.25">
      <c r="A66" s="163" t="s">
        <v>104</v>
      </c>
      <c r="B66" s="164" t="s">
        <v>104</v>
      </c>
      <c r="C66" s="165">
        <v>69901</v>
      </c>
      <c r="D66" s="165">
        <v>67992</v>
      </c>
      <c r="E66" s="165">
        <v>21784</v>
      </c>
      <c r="F66" s="165">
        <v>59324</v>
      </c>
      <c r="G66" s="165">
        <v>72718</v>
      </c>
      <c r="H66" s="165">
        <v>91538</v>
      </c>
      <c r="I66" s="166">
        <f>IFERROR(H66/G66-1,"-")</f>
        <v>0.25880799801974752</v>
      </c>
      <c r="J66" s="167">
        <f t="shared" si="24"/>
        <v>0.34630544769972937</v>
      </c>
      <c r="K66" s="165">
        <f t="shared" si="25"/>
        <v>18820</v>
      </c>
      <c r="L66" s="165">
        <f t="shared" si="26"/>
        <v>23546</v>
      </c>
      <c r="M66" s="166">
        <f>H66/H$8</f>
        <v>2.6525124382340698E-3</v>
      </c>
      <c r="N66" s="80"/>
    </row>
    <row r="67" spans="1:14" x14ac:dyDescent="0.25">
      <c r="A67" s="163" t="s">
        <v>101</v>
      </c>
      <c r="B67" s="164" t="s">
        <v>101</v>
      </c>
      <c r="C67" s="165">
        <v>75799</v>
      </c>
      <c r="D67" s="165">
        <v>90447</v>
      </c>
      <c r="E67" s="165">
        <v>57673</v>
      </c>
      <c r="F67" s="165">
        <v>24428</v>
      </c>
      <c r="G67" s="165">
        <v>46538</v>
      </c>
      <c r="H67" s="165">
        <v>81929</v>
      </c>
      <c r="I67" s="166">
        <f>IFERROR(H67/G67-1,"-")</f>
        <v>0.76047531049894701</v>
      </c>
      <c r="J67" s="167">
        <f t="shared" si="24"/>
        <v>-9.4176700166948568E-2</v>
      </c>
      <c r="K67" s="165">
        <f t="shared" si="25"/>
        <v>35391</v>
      </c>
      <c r="L67" s="165">
        <f t="shared" si="26"/>
        <v>-8518</v>
      </c>
      <c r="M67" s="166">
        <f>H67/H$8</f>
        <v>2.374070785379614E-3</v>
      </c>
      <c r="N67" s="80"/>
    </row>
    <row r="68" spans="1:14" x14ac:dyDescent="0.25">
      <c r="A68" s="163"/>
      <c r="B68" s="159" t="s">
        <v>108</v>
      </c>
      <c r="C68" s="160">
        <v>741065</v>
      </c>
      <c r="D68" s="160">
        <v>676089</v>
      </c>
      <c r="E68" s="160">
        <v>207896</v>
      </c>
      <c r="F68" s="160">
        <v>335618</v>
      </c>
      <c r="G68" s="160">
        <v>895441</v>
      </c>
      <c r="H68" s="160">
        <v>861482</v>
      </c>
      <c r="I68" s="161">
        <f>IFERROR(H68/G68-1,"-")</f>
        <v>-3.792433002286022E-2</v>
      </c>
      <c r="J68" s="162">
        <f t="shared" si="24"/>
        <v>0.27421389787439221</v>
      </c>
      <c r="K68" s="160">
        <f t="shared" si="25"/>
        <v>-33959</v>
      </c>
      <c r="L68" s="160">
        <f t="shared" si="26"/>
        <v>185393</v>
      </c>
      <c r="M68" s="161">
        <f>H68/H$8</f>
        <v>2.496331272602376E-2</v>
      </c>
      <c r="N68" s="80"/>
    </row>
    <row r="69" spans="1:14" s="57" customFormat="1" x14ac:dyDescent="0.25">
      <c r="A69" s="163"/>
      <c r="B69" s="164" t="s">
        <v>111</v>
      </c>
      <c r="C69" s="165">
        <v>336435</v>
      </c>
      <c r="D69" s="165">
        <v>286315</v>
      </c>
      <c r="E69" s="165">
        <v>92532</v>
      </c>
      <c r="F69" s="165">
        <v>85414</v>
      </c>
      <c r="G69" s="165">
        <v>399420</v>
      </c>
      <c r="H69" s="165">
        <v>324780</v>
      </c>
      <c r="I69" s="166">
        <f t="shared" ref="I69:I76" si="27">IFERROR(H69/G69-1,"-")</f>
        <v>-0.18687096289619953</v>
      </c>
      <c r="J69" s="167">
        <f t="shared" si="24"/>
        <v>0.13434503955433708</v>
      </c>
      <c r="K69" s="165">
        <f t="shared" si="25"/>
        <v>-74640</v>
      </c>
      <c r="L69" s="165">
        <f t="shared" si="26"/>
        <v>38465</v>
      </c>
      <c r="M69" s="166">
        <f t="shared" ref="M69:M76" si="28">H69/H$8</f>
        <v>9.4112061623550999E-3</v>
      </c>
      <c r="N69" s="168"/>
    </row>
    <row r="70" spans="1:14" s="57" customFormat="1" x14ac:dyDescent="0.25">
      <c r="A70" s="163"/>
      <c r="B70" s="164" t="s">
        <v>114</v>
      </c>
      <c r="C70" s="165">
        <v>118837</v>
      </c>
      <c r="D70" s="165">
        <v>94492</v>
      </c>
      <c r="E70" s="165">
        <v>26880</v>
      </c>
      <c r="F70" s="165">
        <v>36140</v>
      </c>
      <c r="G70" s="165">
        <v>56705</v>
      </c>
      <c r="H70" s="165">
        <v>85292</v>
      </c>
      <c r="I70" s="166">
        <f t="shared" si="27"/>
        <v>0.50413543779208192</v>
      </c>
      <c r="J70" s="167">
        <f t="shared" si="24"/>
        <v>-9.7362739702831935E-2</v>
      </c>
      <c r="K70" s="165">
        <f t="shared" si="25"/>
        <v>28587</v>
      </c>
      <c r="L70" s="165">
        <f t="shared" si="26"/>
        <v>-9200</v>
      </c>
      <c r="M70" s="166">
        <f t="shared" si="28"/>
        <v>2.4715210173027625E-3</v>
      </c>
      <c r="N70" s="168"/>
    </row>
    <row r="71" spans="1:14" x14ac:dyDescent="0.25">
      <c r="A71" s="163"/>
      <c r="B71" s="164" t="s">
        <v>117</v>
      </c>
      <c r="C71" s="165">
        <v>45738</v>
      </c>
      <c r="D71" s="165">
        <v>75234</v>
      </c>
      <c r="E71" s="165">
        <v>21367</v>
      </c>
      <c r="F71" s="165">
        <v>44372</v>
      </c>
      <c r="G71" s="165">
        <v>126795</v>
      </c>
      <c r="H71" s="165">
        <v>108706</v>
      </c>
      <c r="I71" s="166">
        <f t="shared" si="27"/>
        <v>-0.14266335423321108</v>
      </c>
      <c r="J71" s="167">
        <f t="shared" si="24"/>
        <v>0.4449052290187947</v>
      </c>
      <c r="K71" s="165">
        <f t="shared" si="25"/>
        <v>-18089</v>
      </c>
      <c r="L71" s="165">
        <f t="shared" si="26"/>
        <v>33472</v>
      </c>
      <c r="M71" s="166">
        <f t="shared" si="28"/>
        <v>3.1499925398268784E-3</v>
      </c>
      <c r="N71" s="80"/>
    </row>
    <row r="72" spans="1:14" x14ac:dyDescent="0.25">
      <c r="A72" s="163"/>
      <c r="B72" s="164" t="s">
        <v>124</v>
      </c>
      <c r="C72" s="165">
        <v>18146</v>
      </c>
      <c r="D72" s="165">
        <v>11792</v>
      </c>
      <c r="E72" s="165">
        <v>3603</v>
      </c>
      <c r="F72" s="165">
        <v>28426</v>
      </c>
      <c r="G72" s="165">
        <v>25157</v>
      </c>
      <c r="H72" s="165">
        <v>26613</v>
      </c>
      <c r="I72" s="166">
        <f t="shared" si="27"/>
        <v>5.7876535357952008E-2</v>
      </c>
      <c r="J72" s="167">
        <f t="shared" si="24"/>
        <v>1.256869063772049</v>
      </c>
      <c r="K72" s="165">
        <f t="shared" si="25"/>
        <v>1456</v>
      </c>
      <c r="L72" s="165">
        <f t="shared" si="26"/>
        <v>14821</v>
      </c>
      <c r="M72" s="166">
        <f t="shared" si="28"/>
        <v>7.7116949811797605E-4</v>
      </c>
      <c r="N72" s="80"/>
    </row>
    <row r="73" spans="1:14" x14ac:dyDescent="0.25">
      <c r="A73" s="163"/>
      <c r="B73" s="164" t="s">
        <v>120</v>
      </c>
      <c r="C73" s="165">
        <v>19067</v>
      </c>
      <c r="D73" s="165">
        <v>17507</v>
      </c>
      <c r="E73" s="165">
        <v>8309</v>
      </c>
      <c r="F73" s="165">
        <v>16869</v>
      </c>
      <c r="G73" s="165">
        <v>22926</v>
      </c>
      <c r="H73" s="165">
        <v>17467</v>
      </c>
      <c r="I73" s="166">
        <f t="shared" si="27"/>
        <v>-0.23811393178051121</v>
      </c>
      <c r="J73" s="167">
        <f t="shared" si="24"/>
        <v>-2.2848003655681071E-3</v>
      </c>
      <c r="K73" s="165">
        <f t="shared" si="25"/>
        <v>-5459</v>
      </c>
      <c r="L73" s="165">
        <f t="shared" si="26"/>
        <v>-40</v>
      </c>
      <c r="M73" s="166">
        <f t="shared" si="28"/>
        <v>5.0614427624193767E-4</v>
      </c>
      <c r="N73" s="80"/>
    </row>
    <row r="74" spans="1:14" x14ac:dyDescent="0.25">
      <c r="A74" s="163"/>
      <c r="B74" s="164" t="s">
        <v>129</v>
      </c>
      <c r="C74" s="165">
        <v>9817</v>
      </c>
      <c r="D74" s="165">
        <v>15819</v>
      </c>
      <c r="E74" s="165">
        <v>5538</v>
      </c>
      <c r="F74" s="165">
        <v>14404</v>
      </c>
      <c r="G74" s="165">
        <v>20957</v>
      </c>
      <c r="H74" s="165">
        <v>26801</v>
      </c>
      <c r="I74" s="166">
        <f t="shared" si="27"/>
        <v>0.27885670658968364</v>
      </c>
      <c r="J74" s="167">
        <f t="shared" si="24"/>
        <v>0.69422845944749989</v>
      </c>
      <c r="K74" s="165">
        <f t="shared" si="25"/>
        <v>5844</v>
      </c>
      <c r="L74" s="165">
        <f t="shared" si="26"/>
        <v>10982</v>
      </c>
      <c r="M74" s="166">
        <f t="shared" si="28"/>
        <v>7.7661720659301381E-4</v>
      </c>
      <c r="N74" s="80"/>
    </row>
    <row r="75" spans="1:14" x14ac:dyDescent="0.25">
      <c r="A75" s="163" t="s">
        <v>145</v>
      </c>
      <c r="B75" s="164" t="s">
        <v>132</v>
      </c>
      <c r="C75" s="165">
        <v>13718</v>
      </c>
      <c r="D75" s="165">
        <v>12733</v>
      </c>
      <c r="E75" s="165">
        <v>5011</v>
      </c>
      <c r="F75" s="165">
        <v>1659</v>
      </c>
      <c r="G75" s="165">
        <v>6100</v>
      </c>
      <c r="H75" s="165">
        <v>7680</v>
      </c>
      <c r="I75" s="166">
        <f t="shared" si="27"/>
        <v>0.25901639344262306</v>
      </c>
      <c r="J75" s="167">
        <f t="shared" si="24"/>
        <v>-0.3968428492892484</v>
      </c>
      <c r="K75" s="165">
        <f t="shared" si="25"/>
        <v>1580</v>
      </c>
      <c r="L75" s="165">
        <f t="shared" si="26"/>
        <v>-5053</v>
      </c>
      <c r="M75" s="166">
        <f t="shared" si="28"/>
        <v>2.225446866398398E-4</v>
      </c>
      <c r="N75" s="80"/>
    </row>
    <row r="76" spans="1:14" x14ac:dyDescent="0.25">
      <c r="A76" s="163" t="s">
        <v>146</v>
      </c>
      <c r="B76" s="170" t="s">
        <v>146</v>
      </c>
      <c r="C76" s="171">
        <f t="shared" ref="C76:H76" si="29">C68-SUM(C69:C75)</f>
        <v>179307</v>
      </c>
      <c r="D76" s="171">
        <f t="shared" si="29"/>
        <v>162197</v>
      </c>
      <c r="E76" s="171">
        <f t="shared" si="29"/>
        <v>44656</v>
      </c>
      <c r="F76" s="171">
        <f t="shared" si="29"/>
        <v>108334</v>
      </c>
      <c r="G76" s="171">
        <f t="shared" si="29"/>
        <v>237381</v>
      </c>
      <c r="H76" s="171">
        <f t="shared" si="29"/>
        <v>264143</v>
      </c>
      <c r="I76" s="172">
        <f t="shared" si="27"/>
        <v>0.11273859323197732</v>
      </c>
      <c r="J76" s="173">
        <f t="shared" si="24"/>
        <v>0.62853197038169628</v>
      </c>
      <c r="K76" s="171">
        <f>H76-G76</f>
        <v>26762</v>
      </c>
      <c r="L76" s="171">
        <f t="shared" si="26"/>
        <v>101946</v>
      </c>
      <c r="M76" s="172">
        <f t="shared" si="28"/>
        <v>7.6541173389462506E-3</v>
      </c>
      <c r="N76" s="80"/>
    </row>
    <row r="77" spans="1:14" s="146" customFormat="1" x14ac:dyDescent="0.25">
      <c r="A77" s="163"/>
      <c r="B77" s="155" t="s">
        <v>51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</row>
    <row r="78" spans="1:14" x14ac:dyDescent="0.25">
      <c r="A78" s="163"/>
      <c r="B78" s="156" t="s">
        <v>69</v>
      </c>
      <c r="C78" s="178">
        <v>5815260</v>
      </c>
      <c r="D78" s="178">
        <v>5492551</v>
      </c>
      <c r="E78" s="178">
        <v>1476435</v>
      </c>
      <c r="F78" s="178">
        <v>1967362</v>
      </c>
      <c r="G78" s="178">
        <v>4352393</v>
      </c>
      <c r="H78" s="178">
        <v>5123327</v>
      </c>
      <c r="I78" s="179">
        <f>IFERROR(H78/G78-1,"-")</f>
        <v>0.17712876571577985</v>
      </c>
      <c r="J78" s="179">
        <f>IFERROR(H78/D78-1,"-")</f>
        <v>-6.7222680317397199E-2</v>
      </c>
      <c r="K78" s="178">
        <f>H78-G78</f>
        <v>770934</v>
      </c>
      <c r="L78" s="178">
        <f>H78-D78</f>
        <v>-369224</v>
      </c>
      <c r="M78" s="179">
        <f>H78/H$8</f>
        <v>0.14845953148026439</v>
      </c>
      <c r="N78" s="80"/>
    </row>
    <row r="79" spans="1:14" x14ac:dyDescent="0.25">
      <c r="A79" s="163" t="s">
        <v>97</v>
      </c>
      <c r="B79" s="159" t="s">
        <v>98</v>
      </c>
      <c r="C79" s="160">
        <v>1923687</v>
      </c>
      <c r="D79" s="160">
        <v>1871426</v>
      </c>
      <c r="E79" s="160">
        <v>435854</v>
      </c>
      <c r="F79" s="160">
        <v>765462</v>
      </c>
      <c r="G79" s="160">
        <v>1656388</v>
      </c>
      <c r="H79" s="160">
        <v>1641108</v>
      </c>
      <c r="I79" s="161">
        <f>IFERROR(H79/G79-1,"-")</f>
        <v>-9.2248917524154761E-3</v>
      </c>
      <c r="J79" s="162">
        <f t="shared" ref="J79:J90" si="30">IFERROR(H79/D79-1,"-")</f>
        <v>-0.12307085612789392</v>
      </c>
      <c r="K79" s="160">
        <f t="shared" ref="K79:K89" si="31">H79-G79</f>
        <v>-15280</v>
      </c>
      <c r="L79" s="160">
        <f t="shared" ref="L79:L90" si="32">H79-D79</f>
        <v>-230318</v>
      </c>
      <c r="M79" s="161">
        <f>H79/H$8</f>
        <v>4.7554670000277889E-2</v>
      </c>
      <c r="N79" s="80"/>
    </row>
    <row r="80" spans="1:14" x14ac:dyDescent="0.25">
      <c r="A80" s="163" t="s">
        <v>104</v>
      </c>
      <c r="B80" s="164" t="s">
        <v>104</v>
      </c>
      <c r="C80" s="165">
        <v>322698</v>
      </c>
      <c r="D80" s="165">
        <v>208038</v>
      </c>
      <c r="E80" s="165">
        <v>63575</v>
      </c>
      <c r="F80" s="165">
        <v>181910</v>
      </c>
      <c r="G80" s="165">
        <v>247663</v>
      </c>
      <c r="H80" s="165">
        <v>255714</v>
      </c>
      <c r="I80" s="166">
        <f>IFERROR(H80/G80-1,"-")</f>
        <v>3.2507883696797579E-2</v>
      </c>
      <c r="J80" s="167">
        <f t="shared" si="30"/>
        <v>0.229169670925504</v>
      </c>
      <c r="K80" s="165">
        <f t="shared" si="31"/>
        <v>8051</v>
      </c>
      <c r="L80" s="165">
        <f t="shared" si="32"/>
        <v>47676</v>
      </c>
      <c r="M80" s="166">
        <f>H80/H$8</f>
        <v>7.4098687499244784E-3</v>
      </c>
      <c r="N80" s="80"/>
    </row>
    <row r="81" spans="1:14" x14ac:dyDescent="0.25">
      <c r="A81" s="163" t="s">
        <v>101</v>
      </c>
      <c r="B81" s="164" t="s">
        <v>101</v>
      </c>
      <c r="C81" s="165">
        <v>1600989</v>
      </c>
      <c r="D81" s="165">
        <v>1663388</v>
      </c>
      <c r="E81" s="165">
        <v>372279</v>
      </c>
      <c r="F81" s="165">
        <v>583552</v>
      </c>
      <c r="G81" s="165">
        <v>1408725</v>
      </c>
      <c r="H81" s="165">
        <v>1385394</v>
      </c>
      <c r="I81" s="166">
        <f>IFERROR(H81/G81-1,"-")</f>
        <v>-1.6561784592450612E-2</v>
      </c>
      <c r="J81" s="167">
        <f t="shared" si="30"/>
        <v>-0.16712516863173232</v>
      </c>
      <c r="K81" s="165">
        <f t="shared" si="31"/>
        <v>-23331</v>
      </c>
      <c r="L81" s="165">
        <f t="shared" si="32"/>
        <v>-277994</v>
      </c>
      <c r="M81" s="166">
        <f>H81/H$8</f>
        <v>4.0144801250353412E-2</v>
      </c>
      <c r="N81" s="80"/>
    </row>
    <row r="82" spans="1:14" x14ac:dyDescent="0.25">
      <c r="A82" s="163"/>
      <c r="B82" s="159" t="s">
        <v>108</v>
      </c>
      <c r="C82" s="160">
        <v>3891573</v>
      </c>
      <c r="D82" s="160">
        <v>3621125</v>
      </c>
      <c r="E82" s="160">
        <v>1040581</v>
      </c>
      <c r="F82" s="160">
        <v>1201900</v>
      </c>
      <c r="G82" s="160">
        <v>2696005</v>
      </c>
      <c r="H82" s="160">
        <v>3482219</v>
      </c>
      <c r="I82" s="161">
        <f>IFERROR(H82/G82-1,"-")</f>
        <v>0.2916218627190974</v>
      </c>
      <c r="J82" s="162">
        <f t="shared" si="30"/>
        <v>-3.8359901964168608E-2</v>
      </c>
      <c r="K82" s="160">
        <f t="shared" si="31"/>
        <v>786214</v>
      </c>
      <c r="L82" s="160">
        <f t="shared" si="32"/>
        <v>-138906</v>
      </c>
      <c r="M82" s="161">
        <f>H82/H$8</f>
        <v>0.10090486147998649</v>
      </c>
      <c r="N82" s="80"/>
    </row>
    <row r="83" spans="1:14" s="57" customFormat="1" x14ac:dyDescent="0.25">
      <c r="A83" s="163"/>
      <c r="B83" s="164" t="s">
        <v>111</v>
      </c>
      <c r="C83" s="165">
        <v>522391</v>
      </c>
      <c r="D83" s="165">
        <v>574884</v>
      </c>
      <c r="E83" s="165">
        <v>154382</v>
      </c>
      <c r="F83" s="165">
        <v>114301</v>
      </c>
      <c r="G83" s="165">
        <v>504044</v>
      </c>
      <c r="H83" s="165">
        <v>666541</v>
      </c>
      <c r="I83" s="166">
        <f t="shared" ref="I83:I90" si="33">IFERROR(H83/G83-1,"-")</f>
        <v>0.32238653768321823</v>
      </c>
      <c r="J83" s="167">
        <f t="shared" si="30"/>
        <v>0.15943564266878196</v>
      </c>
      <c r="K83" s="165">
        <f t="shared" si="31"/>
        <v>162497</v>
      </c>
      <c r="L83" s="165">
        <f t="shared" si="32"/>
        <v>91657</v>
      </c>
      <c r="M83" s="166">
        <f t="shared" ref="M83:M90" si="34">H83/H$8</f>
        <v>1.9314473695000712E-2</v>
      </c>
      <c r="N83" s="168"/>
    </row>
    <row r="84" spans="1:14" s="57" customFormat="1" x14ac:dyDescent="0.25">
      <c r="A84" s="163"/>
      <c r="B84" s="164" t="s">
        <v>114</v>
      </c>
      <c r="C84" s="165">
        <v>1872405</v>
      </c>
      <c r="D84" s="165">
        <v>1562789</v>
      </c>
      <c r="E84" s="165">
        <v>432945</v>
      </c>
      <c r="F84" s="165">
        <v>478237</v>
      </c>
      <c r="G84" s="165">
        <v>1014024</v>
      </c>
      <c r="H84" s="165">
        <v>1210830</v>
      </c>
      <c r="I84" s="166">
        <f t="shared" si="33"/>
        <v>0.1940841636884334</v>
      </c>
      <c r="J84" s="167">
        <f t="shared" si="30"/>
        <v>-0.22521210476910192</v>
      </c>
      <c r="K84" s="165">
        <f t="shared" si="31"/>
        <v>196806</v>
      </c>
      <c r="L84" s="165">
        <f t="shared" si="32"/>
        <v>-351959</v>
      </c>
      <c r="M84" s="166">
        <f t="shared" si="34"/>
        <v>3.5086430068244433E-2</v>
      </c>
      <c r="N84" s="168"/>
    </row>
    <row r="85" spans="1:14" x14ac:dyDescent="0.25">
      <c r="A85" s="163"/>
      <c r="B85" s="164" t="s">
        <v>117</v>
      </c>
      <c r="C85" s="165">
        <v>154431</v>
      </c>
      <c r="D85" s="165">
        <v>173660</v>
      </c>
      <c r="E85" s="165">
        <v>48183</v>
      </c>
      <c r="F85" s="165">
        <v>105849</v>
      </c>
      <c r="G85" s="165">
        <v>179405</v>
      </c>
      <c r="H85" s="165">
        <v>275311</v>
      </c>
      <c r="I85" s="166">
        <f t="shared" si="33"/>
        <v>0.53457818901368404</v>
      </c>
      <c r="J85" s="167">
        <f t="shared" si="30"/>
        <v>0.58534492686859374</v>
      </c>
      <c r="K85" s="165">
        <f t="shared" si="31"/>
        <v>95906</v>
      </c>
      <c r="L85" s="165">
        <f t="shared" si="32"/>
        <v>101651</v>
      </c>
      <c r="M85" s="166">
        <f t="shared" si="34"/>
        <v>7.9777344041016846E-3</v>
      </c>
      <c r="N85" s="80"/>
    </row>
    <row r="86" spans="1:14" x14ac:dyDescent="0.25">
      <c r="A86" s="163"/>
      <c r="B86" s="164" t="s">
        <v>124</v>
      </c>
      <c r="C86" s="165">
        <v>97884</v>
      </c>
      <c r="D86" s="165">
        <v>75235</v>
      </c>
      <c r="E86" s="165">
        <v>13900</v>
      </c>
      <c r="F86" s="165">
        <v>38224</v>
      </c>
      <c r="G86" s="165">
        <v>75513</v>
      </c>
      <c r="H86" s="165">
        <v>90350</v>
      </c>
      <c r="I86" s="166">
        <f t="shared" si="33"/>
        <v>0.19648272482883744</v>
      </c>
      <c r="J86" s="167">
        <f t="shared" si="30"/>
        <v>0.20090383465142558</v>
      </c>
      <c r="K86" s="165">
        <f t="shared" si="31"/>
        <v>14837</v>
      </c>
      <c r="L86" s="165">
        <f t="shared" si="32"/>
        <v>15115</v>
      </c>
      <c r="M86" s="166">
        <f t="shared" si="34"/>
        <v>2.6180875570194695E-3</v>
      </c>
      <c r="N86" s="80"/>
    </row>
    <row r="87" spans="1:14" x14ac:dyDescent="0.25">
      <c r="A87" s="163"/>
      <c r="B87" s="164" t="s">
        <v>120</v>
      </c>
      <c r="C87" s="165">
        <v>56194</v>
      </c>
      <c r="D87" s="165">
        <v>46816</v>
      </c>
      <c r="E87" s="165">
        <v>14741</v>
      </c>
      <c r="F87" s="165">
        <v>33300</v>
      </c>
      <c r="G87" s="165">
        <v>33738</v>
      </c>
      <c r="H87" s="165">
        <v>45567</v>
      </c>
      <c r="I87" s="166">
        <f t="shared" si="33"/>
        <v>0.35061355148497242</v>
      </c>
      <c r="J87" s="167">
        <f t="shared" si="30"/>
        <v>-2.6678913192071052E-2</v>
      </c>
      <c r="K87" s="165">
        <f t="shared" si="31"/>
        <v>11829</v>
      </c>
      <c r="L87" s="165">
        <f t="shared" si="32"/>
        <v>-1249</v>
      </c>
      <c r="M87" s="166">
        <f t="shared" si="34"/>
        <v>1.3204028302236431E-3</v>
      </c>
      <c r="N87" s="80"/>
    </row>
    <row r="88" spans="1:14" x14ac:dyDescent="0.25">
      <c r="A88" s="163"/>
      <c r="B88" s="164" t="s">
        <v>129</v>
      </c>
      <c r="C88" s="165">
        <v>69026</v>
      </c>
      <c r="D88" s="165">
        <v>74813</v>
      </c>
      <c r="E88" s="165">
        <v>30454</v>
      </c>
      <c r="F88" s="165">
        <v>20871</v>
      </c>
      <c r="G88" s="165">
        <v>63463</v>
      </c>
      <c r="H88" s="165">
        <v>74935</v>
      </c>
      <c r="I88" s="166">
        <f t="shared" si="33"/>
        <v>0.18076674597797138</v>
      </c>
      <c r="J88" s="167">
        <f t="shared" si="30"/>
        <v>1.6307326266824518E-3</v>
      </c>
      <c r="K88" s="165">
        <f t="shared" si="31"/>
        <v>11472</v>
      </c>
      <c r="L88" s="165">
        <f t="shared" si="32"/>
        <v>122</v>
      </c>
      <c r="M88" s="166">
        <f t="shared" si="34"/>
        <v>2.1714044392391139E-3</v>
      </c>
      <c r="N88" s="80"/>
    </row>
    <row r="89" spans="1:14" x14ac:dyDescent="0.25">
      <c r="A89" s="163" t="s">
        <v>145</v>
      </c>
      <c r="B89" s="164" t="s">
        <v>132</v>
      </c>
      <c r="C89" s="165">
        <v>123411</v>
      </c>
      <c r="D89" s="165">
        <v>112745</v>
      </c>
      <c r="E89" s="165">
        <v>50000</v>
      </c>
      <c r="F89" s="165">
        <v>22441</v>
      </c>
      <c r="G89" s="165">
        <v>59972</v>
      </c>
      <c r="H89" s="165">
        <v>81697</v>
      </c>
      <c r="I89" s="166">
        <f t="shared" si="33"/>
        <v>0.36225238444607477</v>
      </c>
      <c r="J89" s="167">
        <f t="shared" si="30"/>
        <v>-0.27538250033260903</v>
      </c>
      <c r="K89" s="165">
        <f t="shared" si="31"/>
        <v>21725</v>
      </c>
      <c r="L89" s="165">
        <f t="shared" si="32"/>
        <v>-31048</v>
      </c>
      <c r="M89" s="166">
        <f t="shared" si="34"/>
        <v>2.3673480813040356E-3</v>
      </c>
      <c r="N89" s="80"/>
    </row>
    <row r="90" spans="1:14" x14ac:dyDescent="0.25">
      <c r="A90" s="163" t="s">
        <v>146</v>
      </c>
      <c r="B90" s="170" t="s">
        <v>146</v>
      </c>
      <c r="C90" s="171">
        <f t="shared" ref="C90:H90" si="35">C82-SUM(C83:C89)</f>
        <v>995831</v>
      </c>
      <c r="D90" s="171">
        <f t="shared" si="35"/>
        <v>1000183</v>
      </c>
      <c r="E90" s="171">
        <f t="shared" si="35"/>
        <v>295976</v>
      </c>
      <c r="F90" s="171">
        <f t="shared" si="35"/>
        <v>388677</v>
      </c>
      <c r="G90" s="171">
        <f t="shared" si="35"/>
        <v>765846</v>
      </c>
      <c r="H90" s="171">
        <f t="shared" si="35"/>
        <v>1036988</v>
      </c>
      <c r="I90" s="172">
        <f t="shared" si="33"/>
        <v>0.35404245762202846</v>
      </c>
      <c r="J90" s="173">
        <f t="shared" si="30"/>
        <v>3.6798265917337147E-2</v>
      </c>
      <c r="K90" s="171">
        <f>H90-G90</f>
        <v>271142</v>
      </c>
      <c r="L90" s="171">
        <f t="shared" si="32"/>
        <v>36805</v>
      </c>
      <c r="M90" s="172">
        <f t="shared" si="34"/>
        <v>3.0048980404853411E-2</v>
      </c>
      <c r="N90" s="80"/>
    </row>
    <row r="91" spans="1:14" s="146" customFormat="1" x14ac:dyDescent="0.25">
      <c r="A91" s="163"/>
      <c r="B91" s="155" t="s">
        <v>52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4" x14ac:dyDescent="0.25">
      <c r="A92" s="163"/>
      <c r="B92" s="156" t="s">
        <v>69</v>
      </c>
      <c r="C92" s="178">
        <v>138985</v>
      </c>
      <c r="D92" s="178">
        <v>136126</v>
      </c>
      <c r="E92" s="178">
        <v>55574</v>
      </c>
      <c r="F92" s="178">
        <v>83402</v>
      </c>
      <c r="G92" s="178">
        <v>137757</v>
      </c>
      <c r="H92" s="178">
        <v>148334</v>
      </c>
      <c r="I92" s="179">
        <f>IFERROR(H92/G92-1,"-")</f>
        <v>7.6780127325653202E-2</v>
      </c>
      <c r="J92" s="179">
        <f>IFERROR(H92/D92-1,"-")</f>
        <v>8.9681618500506932E-2</v>
      </c>
      <c r="K92" s="178">
        <f>H92-G92</f>
        <v>10577</v>
      </c>
      <c r="L92" s="178">
        <f>H92-D92</f>
        <v>12208</v>
      </c>
      <c r="M92" s="179">
        <f>H92/H$8</f>
        <v>4.2982999411502595E-3</v>
      </c>
      <c r="N92" s="80"/>
    </row>
    <row r="93" spans="1:14" x14ac:dyDescent="0.25">
      <c r="A93" s="163" t="s">
        <v>97</v>
      </c>
      <c r="B93" s="159" t="s">
        <v>98</v>
      </c>
      <c r="C93" s="160">
        <v>71206</v>
      </c>
      <c r="D93" s="160">
        <v>72932</v>
      </c>
      <c r="E93" s="160">
        <v>29167</v>
      </c>
      <c r="F93" s="160">
        <v>42063</v>
      </c>
      <c r="G93" s="160">
        <v>70951</v>
      </c>
      <c r="H93" s="160">
        <v>72432</v>
      </c>
      <c r="I93" s="161">
        <f>IFERROR(H93/G93-1,"-")</f>
        <v>2.0873560626347709E-2</v>
      </c>
      <c r="J93" s="162">
        <f t="shared" ref="J93:J104" si="36">IFERROR(H93/D93-1,"-")</f>
        <v>-6.8557012011188911E-3</v>
      </c>
      <c r="K93" s="160">
        <f t="shared" ref="K93:K103" si="37">H93-G93</f>
        <v>1481</v>
      </c>
      <c r="L93" s="160">
        <f t="shared" ref="L93:L104" si="38">H93-D93</f>
        <v>-500</v>
      </c>
      <c r="M93" s="161">
        <f>H93/H$8</f>
        <v>2.0988745758719891E-3</v>
      </c>
      <c r="N93" s="80"/>
    </row>
    <row r="94" spans="1:14" x14ac:dyDescent="0.25">
      <c r="A94" s="163" t="s">
        <v>104</v>
      </c>
      <c r="B94" s="164" t="s">
        <v>104</v>
      </c>
      <c r="C94" s="165">
        <v>30236</v>
      </c>
      <c r="D94" s="165">
        <v>33003</v>
      </c>
      <c r="E94" s="165">
        <v>14077</v>
      </c>
      <c r="F94" s="165">
        <v>20037</v>
      </c>
      <c r="G94" s="165">
        <v>30228</v>
      </c>
      <c r="H94" s="165">
        <v>19606</v>
      </c>
      <c r="I94" s="166">
        <f>IFERROR(H94/G94-1,"-")</f>
        <v>-0.3513960566362313</v>
      </c>
      <c r="J94" s="167">
        <f t="shared" si="36"/>
        <v>-0.4059327939884253</v>
      </c>
      <c r="K94" s="165">
        <f t="shared" si="37"/>
        <v>-10622</v>
      </c>
      <c r="L94" s="165">
        <f t="shared" si="38"/>
        <v>-13397</v>
      </c>
      <c r="M94" s="166">
        <f>H94/H$8</f>
        <v>5.6812644873186185E-4</v>
      </c>
      <c r="N94" s="80"/>
    </row>
    <row r="95" spans="1:14" x14ac:dyDescent="0.25">
      <c r="A95" s="163" t="s">
        <v>101</v>
      </c>
      <c r="B95" s="164" t="s">
        <v>101</v>
      </c>
      <c r="C95" s="165">
        <v>40970</v>
      </c>
      <c r="D95" s="165">
        <v>39929</v>
      </c>
      <c r="E95" s="165">
        <v>15090</v>
      </c>
      <c r="F95" s="165">
        <v>22026</v>
      </c>
      <c r="G95" s="165">
        <v>40723</v>
      </c>
      <c r="H95" s="165">
        <v>52826</v>
      </c>
      <c r="I95" s="166">
        <f>IFERROR(H95/G95-1,"-")</f>
        <v>0.29720305478476527</v>
      </c>
      <c r="J95" s="167">
        <f t="shared" si="36"/>
        <v>0.3229983220215884</v>
      </c>
      <c r="K95" s="165">
        <f t="shared" si="37"/>
        <v>12103</v>
      </c>
      <c r="L95" s="165">
        <f t="shared" si="38"/>
        <v>12897</v>
      </c>
      <c r="M95" s="166">
        <f>H95/H$8</f>
        <v>1.5307481271401272E-3</v>
      </c>
      <c r="N95" s="80"/>
    </row>
    <row r="96" spans="1:14" x14ac:dyDescent="0.25">
      <c r="A96" s="163"/>
      <c r="B96" s="159" t="s">
        <v>108</v>
      </c>
      <c r="C96" s="160">
        <v>67779</v>
      </c>
      <c r="D96" s="160">
        <v>63194</v>
      </c>
      <c r="E96" s="160">
        <v>26407</v>
      </c>
      <c r="F96" s="160">
        <v>41339</v>
      </c>
      <c r="G96" s="160">
        <v>66806</v>
      </c>
      <c r="H96" s="160">
        <v>75902</v>
      </c>
      <c r="I96" s="161">
        <f>IFERROR(H96/G96-1,"-")</f>
        <v>0.13615543514055628</v>
      </c>
      <c r="J96" s="162">
        <f t="shared" si="36"/>
        <v>0.20109504066841799</v>
      </c>
      <c r="K96" s="160">
        <f t="shared" si="37"/>
        <v>9096</v>
      </c>
      <c r="L96" s="160">
        <f t="shared" si="38"/>
        <v>12708</v>
      </c>
      <c r="M96" s="161">
        <f>H96/H$8</f>
        <v>2.1994253652782708E-3</v>
      </c>
      <c r="N96" s="80"/>
    </row>
    <row r="97" spans="1:14" s="57" customFormat="1" x14ac:dyDescent="0.25">
      <c r="A97" s="163"/>
      <c r="B97" s="164" t="s">
        <v>111</v>
      </c>
      <c r="C97" s="165">
        <v>7133</v>
      </c>
      <c r="D97" s="165">
        <v>8082</v>
      </c>
      <c r="E97" s="165">
        <v>4981</v>
      </c>
      <c r="F97" s="165">
        <v>3494</v>
      </c>
      <c r="G97" s="165">
        <v>9249</v>
      </c>
      <c r="H97" s="165">
        <v>11177</v>
      </c>
      <c r="I97" s="166">
        <f t="shared" ref="I97:I104" si="39">IFERROR(H97/G97-1,"-")</f>
        <v>0.20845496810465991</v>
      </c>
      <c r="J97" s="167">
        <f t="shared" si="36"/>
        <v>0.3829497649096758</v>
      </c>
      <c r="K97" s="165">
        <f t="shared" si="37"/>
        <v>1928</v>
      </c>
      <c r="L97" s="165">
        <f t="shared" si="38"/>
        <v>3095</v>
      </c>
      <c r="M97" s="166">
        <f t="shared" ref="M97:M104" si="40">H97/H$8</f>
        <v>3.2387785971008977E-4</v>
      </c>
      <c r="N97" s="168"/>
    </row>
    <row r="98" spans="1:14" s="57" customFormat="1" x14ac:dyDescent="0.25">
      <c r="A98" s="163"/>
      <c r="B98" s="164" t="s">
        <v>114</v>
      </c>
      <c r="C98" s="165">
        <v>25629</v>
      </c>
      <c r="D98" s="165">
        <v>21366</v>
      </c>
      <c r="E98" s="165">
        <v>7377</v>
      </c>
      <c r="F98" s="165">
        <v>15393</v>
      </c>
      <c r="G98" s="165">
        <v>21050</v>
      </c>
      <c r="H98" s="165">
        <v>22639</v>
      </c>
      <c r="I98" s="166">
        <f t="shared" si="39"/>
        <v>7.5486935866983407E-2</v>
      </c>
      <c r="J98" s="167">
        <f t="shared" si="36"/>
        <v>5.958064214172043E-2</v>
      </c>
      <c r="K98" s="165">
        <f t="shared" si="37"/>
        <v>1589</v>
      </c>
      <c r="L98" s="165">
        <f t="shared" si="38"/>
        <v>1273</v>
      </c>
      <c r="M98" s="166">
        <f t="shared" si="40"/>
        <v>6.5601421365095479E-4</v>
      </c>
      <c r="N98" s="168"/>
    </row>
    <row r="99" spans="1:14" x14ac:dyDescent="0.25">
      <c r="A99" s="163"/>
      <c r="B99" s="164" t="s">
        <v>117</v>
      </c>
      <c r="C99" s="165">
        <v>8499</v>
      </c>
      <c r="D99" s="165">
        <v>8657</v>
      </c>
      <c r="E99" s="165">
        <v>4526</v>
      </c>
      <c r="F99" s="165">
        <v>7148</v>
      </c>
      <c r="G99" s="165">
        <v>7881</v>
      </c>
      <c r="H99" s="165">
        <v>8902</v>
      </c>
      <c r="I99" s="166">
        <f t="shared" si="39"/>
        <v>0.12955208729856627</v>
      </c>
      <c r="J99" s="167">
        <f t="shared" si="36"/>
        <v>2.8300797042855486E-2</v>
      </c>
      <c r="K99" s="165">
        <f t="shared" si="37"/>
        <v>1021</v>
      </c>
      <c r="L99" s="165">
        <f t="shared" si="38"/>
        <v>245</v>
      </c>
      <c r="M99" s="166">
        <f t="shared" si="40"/>
        <v>2.5795479172758515E-4</v>
      </c>
      <c r="N99" s="80"/>
    </row>
    <row r="100" spans="1:14" x14ac:dyDescent="0.25">
      <c r="A100" s="163"/>
      <c r="B100" s="164" t="s">
        <v>124</v>
      </c>
      <c r="C100" s="165">
        <v>2168</v>
      </c>
      <c r="D100" s="165">
        <v>2390</v>
      </c>
      <c r="E100" s="165">
        <v>907</v>
      </c>
      <c r="F100" s="165">
        <v>1385</v>
      </c>
      <c r="G100" s="165">
        <v>4981</v>
      </c>
      <c r="H100" s="165">
        <v>3623</v>
      </c>
      <c r="I100" s="166">
        <f t="shared" si="39"/>
        <v>-0.27263601686408356</v>
      </c>
      <c r="J100" s="167">
        <f t="shared" si="36"/>
        <v>0.51589958158995808</v>
      </c>
      <c r="K100" s="165">
        <f t="shared" si="37"/>
        <v>-1358</v>
      </c>
      <c r="L100" s="165">
        <f t="shared" si="38"/>
        <v>1233</v>
      </c>
      <c r="M100" s="166">
        <f t="shared" si="40"/>
        <v>1.0498429683543484E-4</v>
      </c>
      <c r="N100" s="80"/>
    </row>
    <row r="101" spans="1:14" x14ac:dyDescent="0.25">
      <c r="A101" s="163"/>
      <c r="B101" s="164" t="s">
        <v>120</v>
      </c>
      <c r="C101" s="165">
        <v>1567</v>
      </c>
      <c r="D101" s="165">
        <v>1298</v>
      </c>
      <c r="E101" s="165">
        <v>735</v>
      </c>
      <c r="F101" s="165">
        <v>1315</v>
      </c>
      <c r="G101" s="165">
        <v>1892</v>
      </c>
      <c r="H101" s="165">
        <v>1812</v>
      </c>
      <c r="I101" s="166">
        <f t="shared" si="39"/>
        <v>-4.228329809725162E-2</v>
      </c>
      <c r="J101" s="167">
        <f t="shared" si="36"/>
        <v>0.39599383667180277</v>
      </c>
      <c r="K101" s="165">
        <f t="shared" si="37"/>
        <v>-80</v>
      </c>
      <c r="L101" s="165">
        <f t="shared" si="38"/>
        <v>514</v>
      </c>
      <c r="M101" s="166">
        <f t="shared" si="40"/>
        <v>5.2506637004087203E-5</v>
      </c>
      <c r="N101" s="80"/>
    </row>
    <row r="102" spans="1:14" x14ac:dyDescent="0.25">
      <c r="A102" s="163"/>
      <c r="B102" s="164" t="s">
        <v>129</v>
      </c>
      <c r="C102" s="165">
        <v>439</v>
      </c>
      <c r="D102" s="165">
        <v>444</v>
      </c>
      <c r="E102" s="165">
        <v>588</v>
      </c>
      <c r="F102" s="165">
        <v>275</v>
      </c>
      <c r="G102" s="165">
        <v>817</v>
      </c>
      <c r="H102" s="165">
        <v>420</v>
      </c>
      <c r="I102" s="166">
        <f t="shared" si="39"/>
        <v>-0.48592411260709911</v>
      </c>
      <c r="J102" s="167">
        <f t="shared" si="36"/>
        <v>-5.4054054054054057E-2</v>
      </c>
      <c r="K102" s="165">
        <f t="shared" si="37"/>
        <v>-397</v>
      </c>
      <c r="L102" s="165">
        <f t="shared" si="38"/>
        <v>-24</v>
      </c>
      <c r="M102" s="166">
        <f t="shared" si="40"/>
        <v>1.2170412550616238E-5</v>
      </c>
      <c r="N102" s="80"/>
    </row>
    <row r="103" spans="1:14" x14ac:dyDescent="0.25">
      <c r="A103" s="163" t="s">
        <v>145</v>
      </c>
      <c r="B103" s="164" t="s">
        <v>132</v>
      </c>
      <c r="C103" s="165">
        <v>1158</v>
      </c>
      <c r="D103" s="165">
        <v>699</v>
      </c>
      <c r="E103" s="165">
        <v>255</v>
      </c>
      <c r="F103" s="165">
        <v>259</v>
      </c>
      <c r="G103" s="165">
        <v>385</v>
      </c>
      <c r="H103" s="165">
        <v>950</v>
      </c>
      <c r="I103" s="166">
        <f t="shared" si="39"/>
        <v>1.4675324675324677</v>
      </c>
      <c r="J103" s="167">
        <f t="shared" si="36"/>
        <v>0.35908440629470673</v>
      </c>
      <c r="K103" s="165">
        <f t="shared" si="37"/>
        <v>565</v>
      </c>
      <c r="L103" s="165">
        <f t="shared" si="38"/>
        <v>251</v>
      </c>
      <c r="M103" s="166">
        <f t="shared" si="40"/>
        <v>2.752831410258435E-5</v>
      </c>
      <c r="N103" s="80"/>
    </row>
    <row r="104" spans="1:14" x14ac:dyDescent="0.25">
      <c r="A104" s="163" t="s">
        <v>146</v>
      </c>
      <c r="B104" s="170" t="s">
        <v>146</v>
      </c>
      <c r="C104" s="171">
        <f t="shared" ref="C104:H104" si="41">C96-SUM(C97:C103)</f>
        <v>21186</v>
      </c>
      <c r="D104" s="171">
        <f t="shared" si="41"/>
        <v>20258</v>
      </c>
      <c r="E104" s="171">
        <f t="shared" si="41"/>
        <v>7038</v>
      </c>
      <c r="F104" s="171">
        <f t="shared" si="41"/>
        <v>12070</v>
      </c>
      <c r="G104" s="171">
        <f t="shared" si="41"/>
        <v>20551</v>
      </c>
      <c r="H104" s="171">
        <f t="shared" si="41"/>
        <v>26379</v>
      </c>
      <c r="I104" s="172">
        <f t="shared" si="39"/>
        <v>0.28358717337355843</v>
      </c>
      <c r="J104" s="173">
        <f t="shared" si="36"/>
        <v>0.30215223615361841</v>
      </c>
      <c r="K104" s="171">
        <f>H104-G104</f>
        <v>5828</v>
      </c>
      <c r="L104" s="171">
        <f t="shared" si="38"/>
        <v>6121</v>
      </c>
      <c r="M104" s="172">
        <f t="shared" si="40"/>
        <v>7.6438883969691851E-4</v>
      </c>
      <c r="N104" s="80"/>
    </row>
    <row r="105" spans="1:14" s="146" customFormat="1" x14ac:dyDescent="0.25">
      <c r="A105" s="163"/>
      <c r="B105" s="155" t="s">
        <v>53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</row>
    <row r="106" spans="1:14" x14ac:dyDescent="0.25">
      <c r="A106" s="163"/>
      <c r="B106" s="156" t="s">
        <v>69</v>
      </c>
      <c r="C106" s="178">
        <v>1066591</v>
      </c>
      <c r="D106" s="178">
        <v>1055815</v>
      </c>
      <c r="E106" s="178">
        <v>434663</v>
      </c>
      <c r="F106" s="178">
        <v>749212</v>
      </c>
      <c r="G106" s="178">
        <v>1316064</v>
      </c>
      <c r="H106" s="178">
        <v>1447168</v>
      </c>
      <c r="I106" s="179">
        <f>IFERROR(H106/G106-1,"-")</f>
        <v>9.9618255647141885E-2</v>
      </c>
      <c r="J106" s="179">
        <f>IFERROR(H106/D106-1,"-")</f>
        <v>0.37066436828421656</v>
      </c>
      <c r="K106" s="178">
        <f>H106-G106</f>
        <v>131104</v>
      </c>
      <c r="L106" s="178">
        <f>H106-D106</f>
        <v>391353</v>
      </c>
      <c r="M106" s="179">
        <f>H106/H$8</f>
        <v>4.1934837119167144E-2</v>
      </c>
      <c r="N106" s="80"/>
    </row>
    <row r="107" spans="1:14" x14ac:dyDescent="0.25">
      <c r="A107" s="163" t="s">
        <v>97</v>
      </c>
      <c r="B107" s="159" t="s">
        <v>98</v>
      </c>
      <c r="C107" s="160">
        <v>150928</v>
      </c>
      <c r="D107" s="160">
        <v>162637</v>
      </c>
      <c r="E107" s="160">
        <v>124658</v>
      </c>
      <c r="F107" s="160">
        <v>199003</v>
      </c>
      <c r="G107" s="160">
        <v>220579</v>
      </c>
      <c r="H107" s="160">
        <v>219096</v>
      </c>
      <c r="I107" s="161">
        <f>IFERROR(H107/G107-1,"-")</f>
        <v>-6.7232148119268365E-3</v>
      </c>
      <c r="J107" s="162">
        <f t="shared" ref="J107:J118" si="42">IFERROR(H107/D107-1,"-")</f>
        <v>0.34714732809877202</v>
      </c>
      <c r="K107" s="160">
        <f t="shared" ref="K107:K117" si="43">H107-G107</f>
        <v>-1483</v>
      </c>
      <c r="L107" s="160">
        <f t="shared" ref="L107:L118" si="44">H107-D107</f>
        <v>56459</v>
      </c>
      <c r="M107" s="161">
        <f>H107/H$8</f>
        <v>6.3487826385471794E-3</v>
      </c>
      <c r="N107" s="80"/>
    </row>
    <row r="108" spans="1:14" x14ac:dyDescent="0.25">
      <c r="A108" s="163" t="s">
        <v>104</v>
      </c>
      <c r="B108" s="164" t="s">
        <v>104</v>
      </c>
      <c r="C108" s="165">
        <v>49909</v>
      </c>
      <c r="D108" s="165">
        <v>42419</v>
      </c>
      <c r="E108" s="165">
        <v>16504</v>
      </c>
      <c r="F108" s="165">
        <v>106031</v>
      </c>
      <c r="G108" s="165">
        <v>75504</v>
      </c>
      <c r="H108" s="165">
        <v>57419</v>
      </c>
      <c r="I108" s="166">
        <f>IFERROR(H108/G108-1,"-")</f>
        <v>-0.23952373384191561</v>
      </c>
      <c r="J108" s="167">
        <f t="shared" si="42"/>
        <v>0.35361512529762607</v>
      </c>
      <c r="K108" s="165">
        <f t="shared" si="43"/>
        <v>-18085</v>
      </c>
      <c r="L108" s="165">
        <f t="shared" si="44"/>
        <v>15000</v>
      </c>
      <c r="M108" s="166">
        <f>H108/H$8</f>
        <v>1.6638402815329376E-3</v>
      </c>
      <c r="N108" s="80"/>
    </row>
    <row r="109" spans="1:14" x14ac:dyDescent="0.25">
      <c r="A109" s="163" t="s">
        <v>101</v>
      </c>
      <c r="B109" s="164" t="s">
        <v>101</v>
      </c>
      <c r="C109" s="165">
        <v>101019</v>
      </c>
      <c r="D109" s="165">
        <v>120218</v>
      </c>
      <c r="E109" s="165">
        <v>108154</v>
      </c>
      <c r="F109" s="165">
        <v>92972</v>
      </c>
      <c r="G109" s="165">
        <v>145075</v>
      </c>
      <c r="H109" s="165">
        <v>161677</v>
      </c>
      <c r="I109" s="166">
        <f>IFERROR(H109/G109-1,"-")</f>
        <v>0.11443735998621407</v>
      </c>
      <c r="J109" s="167">
        <f t="shared" si="42"/>
        <v>0.34486516162305136</v>
      </c>
      <c r="K109" s="165">
        <f t="shared" si="43"/>
        <v>16602</v>
      </c>
      <c r="L109" s="165">
        <f t="shared" si="44"/>
        <v>41459</v>
      </c>
      <c r="M109" s="166">
        <f>H109/H$8</f>
        <v>4.6849423570142421E-3</v>
      </c>
      <c r="N109" s="80"/>
    </row>
    <row r="110" spans="1:14" x14ac:dyDescent="0.25">
      <c r="A110" s="163"/>
      <c r="B110" s="159" t="s">
        <v>108</v>
      </c>
      <c r="C110" s="160">
        <v>915663</v>
      </c>
      <c r="D110" s="160">
        <v>893178</v>
      </c>
      <c r="E110" s="160">
        <v>310005</v>
      </c>
      <c r="F110" s="160">
        <v>550209</v>
      </c>
      <c r="G110" s="160">
        <v>1095485</v>
      </c>
      <c r="H110" s="160">
        <v>1228072</v>
      </c>
      <c r="I110" s="161">
        <f>IFERROR(H110/G110-1,"-")</f>
        <v>0.12103041118773872</v>
      </c>
      <c r="J110" s="162">
        <f t="shared" si="42"/>
        <v>0.37494653921166887</v>
      </c>
      <c r="K110" s="160">
        <f t="shared" si="43"/>
        <v>132587</v>
      </c>
      <c r="L110" s="160">
        <f t="shared" si="44"/>
        <v>334894</v>
      </c>
      <c r="M110" s="161">
        <f>H110/H$8</f>
        <v>3.5586054480619966E-2</v>
      </c>
      <c r="N110" s="80"/>
    </row>
    <row r="111" spans="1:14" s="57" customFormat="1" x14ac:dyDescent="0.25">
      <c r="A111" s="163"/>
      <c r="B111" s="164" t="s">
        <v>111</v>
      </c>
      <c r="C111" s="165">
        <v>501490</v>
      </c>
      <c r="D111" s="165">
        <v>476582</v>
      </c>
      <c r="E111" s="165">
        <v>176124</v>
      </c>
      <c r="F111" s="165">
        <v>251557</v>
      </c>
      <c r="G111" s="165">
        <v>673877</v>
      </c>
      <c r="H111" s="165">
        <v>775590</v>
      </c>
      <c r="I111" s="166">
        <f t="shared" ref="I111:I118" si="45">IFERROR(H111/G111-1,"-")</f>
        <v>0.15093704043913059</v>
      </c>
      <c r="J111" s="167">
        <f t="shared" si="42"/>
        <v>0.62740095093813864</v>
      </c>
      <c r="K111" s="165">
        <f t="shared" si="43"/>
        <v>101713</v>
      </c>
      <c r="L111" s="165">
        <f t="shared" si="44"/>
        <v>299008</v>
      </c>
      <c r="M111" s="166">
        <f t="shared" ref="M111:M118" si="46">H111/H$8</f>
        <v>2.2474405405077259E-2</v>
      </c>
      <c r="N111" s="168"/>
    </row>
    <row r="112" spans="1:14" s="57" customFormat="1" x14ac:dyDescent="0.25">
      <c r="A112" s="163"/>
      <c r="B112" s="164" t="s">
        <v>114</v>
      </c>
      <c r="C112" s="165">
        <v>114306</v>
      </c>
      <c r="D112" s="165">
        <v>91753</v>
      </c>
      <c r="E112" s="165">
        <v>22421</v>
      </c>
      <c r="F112" s="165">
        <v>57079</v>
      </c>
      <c r="G112" s="165">
        <v>45927</v>
      </c>
      <c r="H112" s="165">
        <v>60304</v>
      </c>
      <c r="I112" s="166">
        <f t="shared" si="45"/>
        <v>0.31304025954231718</v>
      </c>
      <c r="J112" s="167">
        <f t="shared" si="42"/>
        <v>-0.34275718505117003</v>
      </c>
      <c r="K112" s="165">
        <f t="shared" si="43"/>
        <v>14377</v>
      </c>
      <c r="L112" s="165">
        <f t="shared" si="44"/>
        <v>-31449</v>
      </c>
      <c r="M112" s="166">
        <f t="shared" si="46"/>
        <v>1.7474394248865753E-3</v>
      </c>
      <c r="N112" s="168"/>
    </row>
    <row r="113" spans="1:14" x14ac:dyDescent="0.25">
      <c r="A113" s="163"/>
      <c r="B113" s="164" t="s">
        <v>117</v>
      </c>
      <c r="C113" s="165">
        <v>102904</v>
      </c>
      <c r="D113" s="165">
        <v>92528</v>
      </c>
      <c r="E113" s="165">
        <v>13826</v>
      </c>
      <c r="F113" s="165">
        <v>67210</v>
      </c>
      <c r="G113" s="165">
        <v>65652</v>
      </c>
      <c r="H113" s="165">
        <v>76293</v>
      </c>
      <c r="I113" s="166">
        <f t="shared" si="45"/>
        <v>0.16208188630963272</v>
      </c>
      <c r="J113" s="167">
        <f t="shared" si="42"/>
        <v>-0.17546040117586026</v>
      </c>
      <c r="K113" s="165">
        <f t="shared" si="43"/>
        <v>10641</v>
      </c>
      <c r="L113" s="165">
        <f t="shared" si="44"/>
        <v>-16235</v>
      </c>
      <c r="M113" s="166">
        <f t="shared" si="46"/>
        <v>2.2107554398194396E-3</v>
      </c>
      <c r="N113" s="80"/>
    </row>
    <row r="114" spans="1:14" x14ac:dyDescent="0.25">
      <c r="A114" s="163"/>
      <c r="B114" s="164" t="s">
        <v>124</v>
      </c>
      <c r="C114" s="165">
        <v>16800</v>
      </c>
      <c r="D114" s="165">
        <v>18644</v>
      </c>
      <c r="E114" s="165">
        <v>8828</v>
      </c>
      <c r="F114" s="165">
        <v>29461</v>
      </c>
      <c r="G114" s="165">
        <v>41263</v>
      </c>
      <c r="H114" s="165">
        <v>42135</v>
      </c>
      <c r="I114" s="166">
        <f t="shared" si="45"/>
        <v>2.113273392627768E-2</v>
      </c>
      <c r="J114" s="167">
        <f t="shared" si="42"/>
        <v>1.2599763999141813</v>
      </c>
      <c r="K114" s="165">
        <f t="shared" si="43"/>
        <v>872</v>
      </c>
      <c r="L114" s="165">
        <f t="shared" si="44"/>
        <v>23491</v>
      </c>
      <c r="M114" s="166">
        <f t="shared" si="46"/>
        <v>1.2209531733814649E-3</v>
      </c>
      <c r="N114" s="80"/>
    </row>
    <row r="115" spans="1:14" x14ac:dyDescent="0.25">
      <c r="A115" s="163"/>
      <c r="B115" s="164" t="s">
        <v>120</v>
      </c>
      <c r="C115" s="165">
        <v>28295</v>
      </c>
      <c r="D115" s="165">
        <v>29965</v>
      </c>
      <c r="E115" s="165">
        <v>19692</v>
      </c>
      <c r="F115" s="165">
        <v>36897</v>
      </c>
      <c r="G115" s="165">
        <v>41249</v>
      </c>
      <c r="H115" s="165">
        <v>42266</v>
      </c>
      <c r="I115" s="166">
        <f t="shared" si="45"/>
        <v>2.4655143154985515E-2</v>
      </c>
      <c r="J115" s="167">
        <f t="shared" si="42"/>
        <v>0.41051226430835985</v>
      </c>
      <c r="K115" s="165">
        <f t="shared" si="43"/>
        <v>1017</v>
      </c>
      <c r="L115" s="165">
        <f t="shared" si="44"/>
        <v>12301</v>
      </c>
      <c r="M115" s="166">
        <f t="shared" si="46"/>
        <v>1.2247491830103476E-3</v>
      </c>
      <c r="N115" s="80"/>
    </row>
    <row r="116" spans="1:14" x14ac:dyDescent="0.25">
      <c r="A116" s="163"/>
      <c r="B116" s="164" t="s">
        <v>129</v>
      </c>
      <c r="C116" s="165">
        <v>4205</v>
      </c>
      <c r="D116" s="165">
        <v>5890</v>
      </c>
      <c r="E116" s="165">
        <v>2343</v>
      </c>
      <c r="F116" s="165">
        <v>2314</v>
      </c>
      <c r="G116" s="165">
        <v>11983</v>
      </c>
      <c r="H116" s="165">
        <v>11780</v>
      </c>
      <c r="I116" s="166">
        <f t="shared" si="45"/>
        <v>-1.6940665943419808E-2</v>
      </c>
      <c r="J116" s="167">
        <f t="shared" si="42"/>
        <v>1</v>
      </c>
      <c r="K116" s="165">
        <f t="shared" si="43"/>
        <v>-203</v>
      </c>
      <c r="L116" s="165">
        <f t="shared" si="44"/>
        <v>5890</v>
      </c>
      <c r="M116" s="166">
        <f t="shared" si="46"/>
        <v>3.4135109487204592E-4</v>
      </c>
      <c r="N116" s="80"/>
    </row>
    <row r="117" spans="1:14" x14ac:dyDescent="0.25">
      <c r="A117" s="163" t="s">
        <v>145</v>
      </c>
      <c r="B117" s="164" t="s">
        <v>132</v>
      </c>
      <c r="C117" s="165">
        <v>12806</v>
      </c>
      <c r="D117" s="165">
        <v>13480</v>
      </c>
      <c r="E117" s="165">
        <v>7286</v>
      </c>
      <c r="F117" s="165">
        <v>3610</v>
      </c>
      <c r="G117" s="165">
        <v>7507</v>
      </c>
      <c r="H117" s="165">
        <v>7656</v>
      </c>
      <c r="I117" s="166">
        <f t="shared" si="45"/>
        <v>1.9848141734381208E-2</v>
      </c>
      <c r="J117" s="167">
        <f t="shared" si="42"/>
        <v>-0.43204747774480712</v>
      </c>
      <c r="K117" s="165">
        <f t="shared" si="43"/>
        <v>149</v>
      </c>
      <c r="L117" s="165">
        <f t="shared" si="44"/>
        <v>-5824</v>
      </c>
      <c r="M117" s="166">
        <f t="shared" si="46"/>
        <v>2.2184923449409031E-4</v>
      </c>
      <c r="N117" s="80"/>
    </row>
    <row r="118" spans="1:14" x14ac:dyDescent="0.25">
      <c r="A118" s="163" t="s">
        <v>146</v>
      </c>
      <c r="B118" s="170" t="s">
        <v>146</v>
      </c>
      <c r="C118" s="171">
        <f t="shared" ref="C118:H118" si="47">C110-SUM(C111:C117)</f>
        <v>134857</v>
      </c>
      <c r="D118" s="171">
        <f t="shared" si="47"/>
        <v>164336</v>
      </c>
      <c r="E118" s="171">
        <f t="shared" si="47"/>
        <v>59485</v>
      </c>
      <c r="F118" s="171">
        <f t="shared" si="47"/>
        <v>102081</v>
      </c>
      <c r="G118" s="171">
        <f t="shared" si="47"/>
        <v>208027</v>
      </c>
      <c r="H118" s="171">
        <f t="shared" si="47"/>
        <v>212048</v>
      </c>
      <c r="I118" s="172">
        <f t="shared" si="45"/>
        <v>1.9329221687569342E-2</v>
      </c>
      <c r="J118" s="173">
        <f t="shared" si="42"/>
        <v>0.29033200272612203</v>
      </c>
      <c r="K118" s="171">
        <f>H118-G118</f>
        <v>4021</v>
      </c>
      <c r="L118" s="171">
        <f t="shared" si="44"/>
        <v>47712</v>
      </c>
      <c r="M118" s="172">
        <f t="shared" si="46"/>
        <v>6.1445515250787433E-3</v>
      </c>
      <c r="N118" s="80"/>
    </row>
    <row r="119" spans="1:14" s="146" customFormat="1" x14ac:dyDescent="0.25">
      <c r="A119" s="163"/>
      <c r="B119" s="155" t="s">
        <v>54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</row>
    <row r="120" spans="1:14" x14ac:dyDescent="0.25">
      <c r="A120" s="163"/>
      <c r="B120" s="156" t="s">
        <v>69</v>
      </c>
      <c r="C120" s="178">
        <v>535197</v>
      </c>
      <c r="D120" s="178">
        <v>503437</v>
      </c>
      <c r="E120" s="178">
        <v>193648</v>
      </c>
      <c r="F120" s="178">
        <v>359169</v>
      </c>
      <c r="G120" s="178">
        <v>543499</v>
      </c>
      <c r="H120" s="178">
        <v>576462</v>
      </c>
      <c r="I120" s="179">
        <f>IFERROR(H120/G120-1,"-")</f>
        <v>6.0649605611049928E-2</v>
      </c>
      <c r="J120" s="179">
        <f>IFERROR(H120/D120-1,"-")</f>
        <v>0.14505290632194301</v>
      </c>
      <c r="K120" s="178">
        <f>H120-G120</f>
        <v>32963</v>
      </c>
      <c r="L120" s="178">
        <f>H120-D120</f>
        <v>73025</v>
      </c>
      <c r="M120" s="179">
        <f>H120/H$8</f>
        <v>1.6704238951793661E-2</v>
      </c>
      <c r="N120" s="80"/>
    </row>
    <row r="121" spans="1:14" x14ac:dyDescent="0.25">
      <c r="A121" s="163" t="s">
        <v>97</v>
      </c>
      <c r="B121" s="159" t="s">
        <v>98</v>
      </c>
      <c r="C121" s="160">
        <v>266568</v>
      </c>
      <c r="D121" s="160">
        <v>235408</v>
      </c>
      <c r="E121" s="160">
        <v>99995</v>
      </c>
      <c r="F121" s="160">
        <v>206631</v>
      </c>
      <c r="G121" s="160">
        <v>271944</v>
      </c>
      <c r="H121" s="160">
        <v>302350</v>
      </c>
      <c r="I121" s="161">
        <f>IFERROR(H121/G121-1,"-")</f>
        <v>0.11180978436736977</v>
      </c>
      <c r="J121" s="162">
        <f t="shared" ref="J121:J132" si="48">IFERROR(H121/D121-1,"-")</f>
        <v>0.28436586692041055</v>
      </c>
      <c r="K121" s="160">
        <f t="shared" ref="K121:K131" si="49">H121-G121</f>
        <v>30406</v>
      </c>
      <c r="L121" s="160">
        <f t="shared" ref="L121:L132" si="50">H121-D121</f>
        <v>66942</v>
      </c>
      <c r="M121" s="161">
        <f>H121/H$8</f>
        <v>8.7612481778067131E-3</v>
      </c>
      <c r="N121" s="80"/>
    </row>
    <row r="122" spans="1:14" x14ac:dyDescent="0.25">
      <c r="A122" s="163" t="s">
        <v>104</v>
      </c>
      <c r="B122" s="164" t="s">
        <v>104</v>
      </c>
      <c r="C122" s="165">
        <v>136290</v>
      </c>
      <c r="D122" s="165">
        <v>110711</v>
      </c>
      <c r="E122" s="165">
        <v>39722</v>
      </c>
      <c r="F122" s="165">
        <v>96469</v>
      </c>
      <c r="G122" s="165">
        <v>128559</v>
      </c>
      <c r="H122" s="165">
        <v>120954</v>
      </c>
      <c r="I122" s="166">
        <f>IFERROR(H122/G122-1,"-")</f>
        <v>-5.9155718386110667E-2</v>
      </c>
      <c r="J122" s="167">
        <f t="shared" si="48"/>
        <v>9.2520165114577502E-2</v>
      </c>
      <c r="K122" s="165">
        <f t="shared" si="49"/>
        <v>-7605</v>
      </c>
      <c r="L122" s="165">
        <f t="shared" si="50"/>
        <v>10243</v>
      </c>
      <c r="M122" s="166">
        <f>H122/H$8</f>
        <v>3.5049049515410392E-3</v>
      </c>
      <c r="N122" s="80"/>
    </row>
    <row r="123" spans="1:14" x14ac:dyDescent="0.25">
      <c r="A123" s="163" t="s">
        <v>101</v>
      </c>
      <c r="B123" s="164" t="s">
        <v>101</v>
      </c>
      <c r="C123" s="165">
        <v>130278</v>
      </c>
      <c r="D123" s="165">
        <v>124697</v>
      </c>
      <c r="E123" s="165">
        <v>60273</v>
      </c>
      <c r="F123" s="165">
        <v>110162</v>
      </c>
      <c r="G123" s="165">
        <v>143385</v>
      </c>
      <c r="H123" s="165">
        <v>181396</v>
      </c>
      <c r="I123" s="166">
        <f>IFERROR(H123/G123-1,"-")</f>
        <v>0.26509746486731522</v>
      </c>
      <c r="J123" s="167">
        <f t="shared" si="48"/>
        <v>0.45469417868914253</v>
      </c>
      <c r="K123" s="165">
        <f t="shared" si="49"/>
        <v>38011</v>
      </c>
      <c r="L123" s="165">
        <f t="shared" si="50"/>
        <v>56699</v>
      </c>
      <c r="M123" s="166">
        <f>H123/H$8</f>
        <v>5.2563432262656747E-3</v>
      </c>
      <c r="N123" s="80"/>
    </row>
    <row r="124" spans="1:14" x14ac:dyDescent="0.25">
      <c r="A124" s="163"/>
      <c r="B124" s="159" t="s">
        <v>108</v>
      </c>
      <c r="C124" s="160">
        <v>268629</v>
      </c>
      <c r="D124" s="160">
        <v>268029</v>
      </c>
      <c r="E124" s="160">
        <v>93653</v>
      </c>
      <c r="F124" s="160">
        <v>152538</v>
      </c>
      <c r="G124" s="160">
        <v>271555</v>
      </c>
      <c r="H124" s="160">
        <v>274112</v>
      </c>
      <c r="I124" s="161">
        <f>IFERROR(H124/G124-1,"-")</f>
        <v>9.4161403767192287E-3</v>
      </c>
      <c r="J124" s="162">
        <f t="shared" si="48"/>
        <v>2.2695305358748419E-2</v>
      </c>
      <c r="K124" s="160">
        <f t="shared" si="49"/>
        <v>2557</v>
      </c>
      <c r="L124" s="160">
        <f t="shared" si="50"/>
        <v>6083</v>
      </c>
      <c r="M124" s="161">
        <f>H124/H$8</f>
        <v>7.9429907739869479E-3</v>
      </c>
      <c r="N124" s="80"/>
    </row>
    <row r="125" spans="1:14" s="57" customFormat="1" x14ac:dyDescent="0.25">
      <c r="A125" s="163"/>
      <c r="B125" s="164" t="s">
        <v>111</v>
      </c>
      <c r="C125" s="165">
        <v>36190</v>
      </c>
      <c r="D125" s="165">
        <v>33000</v>
      </c>
      <c r="E125" s="165">
        <v>10946</v>
      </c>
      <c r="F125" s="165">
        <v>11117</v>
      </c>
      <c r="G125" s="165">
        <v>33351</v>
      </c>
      <c r="H125" s="165">
        <v>40267</v>
      </c>
      <c r="I125" s="166">
        <f t="shared" ref="I125:I132" si="51">IFERROR(H125/G125-1,"-")</f>
        <v>0.2073700938502594</v>
      </c>
      <c r="J125" s="167">
        <f t="shared" si="48"/>
        <v>0.2202121212121213</v>
      </c>
      <c r="K125" s="165">
        <f t="shared" si="49"/>
        <v>6916</v>
      </c>
      <c r="L125" s="165">
        <f t="shared" si="50"/>
        <v>7267</v>
      </c>
      <c r="M125" s="166">
        <f t="shared" ref="M125:M132" si="52">H125/H$8</f>
        <v>1.1668238147039621E-3</v>
      </c>
      <c r="N125" s="168"/>
    </row>
    <row r="126" spans="1:14" s="57" customFormat="1" x14ac:dyDescent="0.25">
      <c r="A126" s="163"/>
      <c r="B126" s="164" t="s">
        <v>114</v>
      </c>
      <c r="C126" s="165">
        <v>35550</v>
      </c>
      <c r="D126" s="165">
        <v>30865</v>
      </c>
      <c r="E126" s="165">
        <v>11173</v>
      </c>
      <c r="F126" s="165">
        <v>23428</v>
      </c>
      <c r="G126" s="165">
        <v>34791</v>
      </c>
      <c r="H126" s="165">
        <v>43445</v>
      </c>
      <c r="I126" s="166">
        <f t="shared" si="51"/>
        <v>0.24874249087407674</v>
      </c>
      <c r="J126" s="167">
        <f t="shared" si="48"/>
        <v>0.40758140288352496</v>
      </c>
      <c r="K126" s="165">
        <f t="shared" si="49"/>
        <v>8654</v>
      </c>
      <c r="L126" s="165">
        <f t="shared" si="50"/>
        <v>12580</v>
      </c>
      <c r="M126" s="166">
        <f t="shared" si="52"/>
        <v>1.2589132696702917E-3</v>
      </c>
      <c r="N126" s="168"/>
    </row>
    <row r="127" spans="1:14" x14ac:dyDescent="0.25">
      <c r="A127" s="163"/>
      <c r="B127" s="164" t="s">
        <v>117</v>
      </c>
      <c r="C127" s="165">
        <v>18689</v>
      </c>
      <c r="D127" s="165">
        <v>20310</v>
      </c>
      <c r="E127" s="165">
        <v>6712</v>
      </c>
      <c r="F127" s="165">
        <v>18250</v>
      </c>
      <c r="G127" s="165">
        <v>23874</v>
      </c>
      <c r="H127" s="165">
        <v>26737</v>
      </c>
      <c r="I127" s="166">
        <f t="shared" si="51"/>
        <v>0.11992125324620928</v>
      </c>
      <c r="J127" s="167">
        <f t="shared" si="48"/>
        <v>0.31644510093549982</v>
      </c>
      <c r="K127" s="165">
        <f t="shared" si="49"/>
        <v>2863</v>
      </c>
      <c r="L127" s="165">
        <f t="shared" si="50"/>
        <v>6427</v>
      </c>
      <c r="M127" s="166">
        <f t="shared" si="52"/>
        <v>7.7476266753768184E-4</v>
      </c>
      <c r="N127" s="80"/>
    </row>
    <row r="128" spans="1:14" x14ac:dyDescent="0.25">
      <c r="A128" s="163"/>
      <c r="B128" s="164" t="s">
        <v>124</v>
      </c>
      <c r="C128" s="165">
        <v>4857</v>
      </c>
      <c r="D128" s="165">
        <v>4930</v>
      </c>
      <c r="E128" s="165">
        <v>1694</v>
      </c>
      <c r="F128" s="165">
        <v>3678</v>
      </c>
      <c r="G128" s="165">
        <v>6463</v>
      </c>
      <c r="H128" s="165">
        <v>7383</v>
      </c>
      <c r="I128" s="166">
        <f t="shared" si="51"/>
        <v>0.14234875444839856</v>
      </c>
      <c r="J128" s="167">
        <f t="shared" si="48"/>
        <v>0.49756592292089241</v>
      </c>
      <c r="K128" s="165">
        <f t="shared" si="49"/>
        <v>920</v>
      </c>
      <c r="L128" s="165">
        <f t="shared" si="50"/>
        <v>2453</v>
      </c>
      <c r="M128" s="166">
        <f t="shared" si="52"/>
        <v>2.1393846633618974E-4</v>
      </c>
      <c r="N128" s="80"/>
    </row>
    <row r="129" spans="1:14" x14ac:dyDescent="0.25">
      <c r="A129" s="163"/>
      <c r="B129" s="164" t="s">
        <v>120</v>
      </c>
      <c r="C129" s="165">
        <v>5017</v>
      </c>
      <c r="D129" s="165">
        <v>3923</v>
      </c>
      <c r="E129" s="165">
        <v>1808</v>
      </c>
      <c r="F129" s="165">
        <v>3450</v>
      </c>
      <c r="G129" s="165">
        <v>4851</v>
      </c>
      <c r="H129" s="165">
        <v>5958</v>
      </c>
      <c r="I129" s="166">
        <f t="shared" si="51"/>
        <v>0.22820037105751401</v>
      </c>
      <c r="J129" s="167">
        <f t="shared" si="48"/>
        <v>0.51873566148355854</v>
      </c>
      <c r="K129" s="165">
        <f t="shared" si="49"/>
        <v>1107</v>
      </c>
      <c r="L129" s="165">
        <f t="shared" si="50"/>
        <v>2035</v>
      </c>
      <c r="M129" s="166">
        <f t="shared" si="52"/>
        <v>1.7264599518231321E-4</v>
      </c>
      <c r="N129" s="80"/>
    </row>
    <row r="130" spans="1:14" x14ac:dyDescent="0.25">
      <c r="A130" s="163"/>
      <c r="B130" s="164" t="s">
        <v>129</v>
      </c>
      <c r="C130" s="165">
        <v>4529</v>
      </c>
      <c r="D130" s="165">
        <v>4303</v>
      </c>
      <c r="E130" s="165">
        <v>1667</v>
      </c>
      <c r="F130" s="165">
        <v>1442</v>
      </c>
      <c r="G130" s="165">
        <v>2747</v>
      </c>
      <c r="H130" s="165">
        <v>3505</v>
      </c>
      <c r="I130" s="166">
        <f t="shared" si="51"/>
        <v>0.27593738623953401</v>
      </c>
      <c r="J130" s="167">
        <f t="shared" si="48"/>
        <v>-0.18545201022542412</v>
      </c>
      <c r="K130" s="165">
        <f t="shared" si="49"/>
        <v>758</v>
      </c>
      <c r="L130" s="165">
        <f t="shared" si="50"/>
        <v>-798</v>
      </c>
      <c r="M130" s="166">
        <f t="shared" si="52"/>
        <v>1.0156499045216647E-4</v>
      </c>
      <c r="N130" s="80"/>
    </row>
    <row r="131" spans="1:14" x14ac:dyDescent="0.25">
      <c r="A131" s="163" t="s">
        <v>145</v>
      </c>
      <c r="B131" s="164" t="s">
        <v>132</v>
      </c>
      <c r="C131" s="165">
        <v>7923</v>
      </c>
      <c r="D131" s="165">
        <v>5879</v>
      </c>
      <c r="E131" s="165">
        <v>2114</v>
      </c>
      <c r="F131" s="165">
        <v>2010</v>
      </c>
      <c r="G131" s="165">
        <v>4022</v>
      </c>
      <c r="H131" s="165">
        <v>4912</v>
      </c>
      <c r="I131" s="166">
        <f t="shared" si="51"/>
        <v>0.22128294380905023</v>
      </c>
      <c r="J131" s="167">
        <f t="shared" si="48"/>
        <v>-0.16448375574077223</v>
      </c>
      <c r="K131" s="165">
        <f t="shared" si="49"/>
        <v>890</v>
      </c>
      <c r="L131" s="165">
        <f t="shared" si="50"/>
        <v>-967</v>
      </c>
      <c r="M131" s="166">
        <f t="shared" si="52"/>
        <v>1.4233587249673087E-4</v>
      </c>
      <c r="N131" s="80"/>
    </row>
    <row r="132" spans="1:14" x14ac:dyDescent="0.25">
      <c r="A132" s="163" t="s">
        <v>146</v>
      </c>
      <c r="B132" s="170" t="s">
        <v>146</v>
      </c>
      <c r="C132" s="171">
        <f t="shared" ref="C132:H132" si="53">C124-SUM(C125:C131)</f>
        <v>155874</v>
      </c>
      <c r="D132" s="171">
        <f t="shared" si="53"/>
        <v>164819</v>
      </c>
      <c r="E132" s="171">
        <f t="shared" si="53"/>
        <v>57539</v>
      </c>
      <c r="F132" s="171">
        <f t="shared" si="53"/>
        <v>89163</v>
      </c>
      <c r="G132" s="171">
        <f t="shared" si="53"/>
        <v>161456</v>
      </c>
      <c r="H132" s="171">
        <f t="shared" si="53"/>
        <v>141905</v>
      </c>
      <c r="I132" s="172">
        <f t="shared" si="51"/>
        <v>-0.12109181448815776</v>
      </c>
      <c r="J132" s="173">
        <f t="shared" si="48"/>
        <v>-0.13902523374125553</v>
      </c>
      <c r="K132" s="171">
        <f>H132-G132</f>
        <v>-19551</v>
      </c>
      <c r="L132" s="171">
        <f t="shared" si="50"/>
        <v>-22914</v>
      </c>
      <c r="M132" s="172">
        <f t="shared" si="52"/>
        <v>4.1120056976076125E-3</v>
      </c>
      <c r="N132" s="80"/>
    </row>
    <row r="133" spans="1:14" s="146" customFormat="1" x14ac:dyDescent="0.25">
      <c r="A133" s="163"/>
      <c r="B133" s="155" t="s">
        <v>55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</row>
    <row r="134" spans="1:14" x14ac:dyDescent="0.25">
      <c r="A134" s="163"/>
      <c r="B134" s="156" t="s">
        <v>69</v>
      </c>
      <c r="C134" s="178">
        <v>2070855</v>
      </c>
      <c r="D134" s="178">
        <v>1856756</v>
      </c>
      <c r="E134" s="178">
        <v>584304</v>
      </c>
      <c r="F134" s="178">
        <v>774989</v>
      </c>
      <c r="G134" s="178">
        <v>1753117</v>
      </c>
      <c r="H134" s="178">
        <v>1886738</v>
      </c>
      <c r="I134" s="179">
        <f>IFERROR(H134/G134-1,"-")</f>
        <v>7.6219100037247856E-2</v>
      </c>
      <c r="J134" s="179">
        <f>IFERROR(H134/D134-1,"-")</f>
        <v>1.6147517498260378E-2</v>
      </c>
      <c r="K134" s="178">
        <f>H134-G134</f>
        <v>133621</v>
      </c>
      <c r="L134" s="178">
        <f>H134-D134</f>
        <v>29982</v>
      </c>
      <c r="M134" s="179">
        <f>H134/H$8</f>
        <v>5.4672332940296622E-2</v>
      </c>
      <c r="N134" s="80"/>
    </row>
    <row r="135" spans="1:14" x14ac:dyDescent="0.25">
      <c r="A135" s="163" t="s">
        <v>97</v>
      </c>
      <c r="B135" s="159" t="s">
        <v>98</v>
      </c>
      <c r="C135" s="160">
        <v>212961</v>
      </c>
      <c r="D135" s="160">
        <v>192906</v>
      </c>
      <c r="E135" s="160">
        <v>64416</v>
      </c>
      <c r="F135" s="160">
        <v>141993</v>
      </c>
      <c r="G135" s="160">
        <v>105219</v>
      </c>
      <c r="H135" s="160">
        <v>114083</v>
      </c>
      <c r="I135" s="161">
        <f>IFERROR(H135/G135-1,"-")</f>
        <v>8.4243340081163964E-2</v>
      </c>
      <c r="J135" s="162">
        <f t="shared" ref="J135:J146" si="54">IFERROR(H135/D135-1,"-")</f>
        <v>-0.40860833773962446</v>
      </c>
      <c r="K135" s="160">
        <f t="shared" ref="K135:K145" si="55">H135-G135</f>
        <v>8864</v>
      </c>
      <c r="L135" s="160">
        <f t="shared" ref="L135:L146" si="56">H135-D135</f>
        <v>-78823</v>
      </c>
      <c r="M135" s="161">
        <f>H135/H$8</f>
        <v>3.3058027976475058E-3</v>
      </c>
      <c r="N135" s="80"/>
    </row>
    <row r="136" spans="1:14" x14ac:dyDescent="0.25">
      <c r="A136" s="163" t="s">
        <v>104</v>
      </c>
      <c r="B136" s="164" t="s">
        <v>104</v>
      </c>
      <c r="C136" s="165">
        <v>148508</v>
      </c>
      <c r="D136" s="165">
        <v>94828</v>
      </c>
      <c r="E136" s="165">
        <v>42658</v>
      </c>
      <c r="F136" s="165">
        <v>86437</v>
      </c>
      <c r="G136" s="165">
        <v>57546</v>
      </c>
      <c r="H136" s="165">
        <v>60090</v>
      </c>
      <c r="I136" s="166">
        <f>IFERROR(H136/G136-1,"-")</f>
        <v>4.4208111771452341E-2</v>
      </c>
      <c r="J136" s="167">
        <f t="shared" si="54"/>
        <v>-0.36632640148479356</v>
      </c>
      <c r="K136" s="165">
        <f t="shared" si="55"/>
        <v>2544</v>
      </c>
      <c r="L136" s="165">
        <f t="shared" si="56"/>
        <v>-34738</v>
      </c>
      <c r="M136" s="166">
        <f>H136/H$8</f>
        <v>1.741238309920309E-3</v>
      </c>
      <c r="N136" s="80"/>
    </row>
    <row r="137" spans="1:14" x14ac:dyDescent="0.25">
      <c r="A137" s="163" t="s">
        <v>101</v>
      </c>
      <c r="B137" s="164" t="s">
        <v>101</v>
      </c>
      <c r="C137" s="165">
        <v>64453</v>
      </c>
      <c r="D137" s="165">
        <v>98078</v>
      </c>
      <c r="E137" s="165">
        <v>21758</v>
      </c>
      <c r="F137" s="165">
        <v>55556</v>
      </c>
      <c r="G137" s="165">
        <v>47673</v>
      </c>
      <c r="H137" s="165">
        <v>53993</v>
      </c>
      <c r="I137" s="166">
        <f>IFERROR(H137/G137-1,"-")</f>
        <v>0.132569798418392</v>
      </c>
      <c r="J137" s="167">
        <f t="shared" si="54"/>
        <v>-0.44948918207956934</v>
      </c>
      <c r="K137" s="165">
        <f t="shared" si="55"/>
        <v>6320</v>
      </c>
      <c r="L137" s="165">
        <f t="shared" si="56"/>
        <v>-44085</v>
      </c>
      <c r="M137" s="166">
        <f>H137/H$8</f>
        <v>1.5645644877271966E-3</v>
      </c>
      <c r="N137" s="80"/>
    </row>
    <row r="138" spans="1:14" x14ac:dyDescent="0.25">
      <c r="A138" s="163"/>
      <c r="B138" s="159" t="s">
        <v>108</v>
      </c>
      <c r="C138" s="160">
        <v>1857894</v>
      </c>
      <c r="D138" s="160">
        <v>1663850</v>
      </c>
      <c r="E138" s="160">
        <v>519888</v>
      </c>
      <c r="F138" s="160">
        <v>632996</v>
      </c>
      <c r="G138" s="160">
        <v>1647898</v>
      </c>
      <c r="H138" s="160">
        <v>1772655</v>
      </c>
      <c r="I138" s="161">
        <f>IFERROR(H138/G138-1,"-")</f>
        <v>7.5706748840037363E-2</v>
      </c>
      <c r="J138" s="162">
        <f t="shared" si="54"/>
        <v>6.5393515040418349E-2</v>
      </c>
      <c r="K138" s="160">
        <f t="shared" si="55"/>
        <v>124757</v>
      </c>
      <c r="L138" s="160">
        <f t="shared" si="56"/>
        <v>108805</v>
      </c>
      <c r="M138" s="161">
        <f>H138/H$8</f>
        <v>5.1366530142649115E-2</v>
      </c>
      <c r="N138" s="80"/>
    </row>
    <row r="139" spans="1:14" s="57" customFormat="1" x14ac:dyDescent="0.25">
      <c r="A139" s="163"/>
      <c r="B139" s="164" t="s">
        <v>111</v>
      </c>
      <c r="C139" s="165">
        <v>1012432</v>
      </c>
      <c r="D139" s="165">
        <v>847716</v>
      </c>
      <c r="E139" s="165">
        <v>223652</v>
      </c>
      <c r="F139" s="165">
        <v>182984</v>
      </c>
      <c r="G139" s="165">
        <v>740061</v>
      </c>
      <c r="H139" s="165">
        <v>745732</v>
      </c>
      <c r="I139" s="166">
        <f t="shared" ref="I139:I146" si="57">IFERROR(H139/G139-1,"-")</f>
        <v>7.6628818435238166E-3</v>
      </c>
      <c r="J139" s="167">
        <f t="shared" si="54"/>
        <v>-0.1203044415818505</v>
      </c>
      <c r="K139" s="165">
        <f t="shared" si="55"/>
        <v>5671</v>
      </c>
      <c r="L139" s="165">
        <f t="shared" si="56"/>
        <v>-101984</v>
      </c>
      <c r="M139" s="166">
        <f t="shared" ref="M139:M146" si="58">H139/H$8</f>
        <v>2.1609204981419401E-2</v>
      </c>
      <c r="N139" s="168"/>
    </row>
    <row r="140" spans="1:14" s="57" customFormat="1" x14ac:dyDescent="0.25">
      <c r="A140" s="163"/>
      <c r="B140" s="164" t="s">
        <v>114</v>
      </c>
      <c r="C140" s="165">
        <v>127265</v>
      </c>
      <c r="D140" s="165">
        <v>113771</v>
      </c>
      <c r="E140" s="165">
        <v>42621</v>
      </c>
      <c r="F140" s="165">
        <v>69325</v>
      </c>
      <c r="G140" s="165">
        <v>132461</v>
      </c>
      <c r="H140" s="165">
        <v>181229</v>
      </c>
      <c r="I140" s="166">
        <f t="shared" si="57"/>
        <v>0.36816874400767019</v>
      </c>
      <c r="J140" s="167">
        <f t="shared" si="54"/>
        <v>0.59292789902523491</v>
      </c>
      <c r="K140" s="165">
        <f t="shared" si="55"/>
        <v>48768</v>
      </c>
      <c r="L140" s="165">
        <f t="shared" si="56"/>
        <v>67458</v>
      </c>
      <c r="M140" s="166">
        <f t="shared" si="58"/>
        <v>5.2515040384181677E-3</v>
      </c>
      <c r="N140" s="168"/>
    </row>
    <row r="141" spans="1:14" x14ac:dyDescent="0.25">
      <c r="A141" s="163"/>
      <c r="B141" s="164" t="s">
        <v>117</v>
      </c>
      <c r="C141" s="165">
        <v>159535</v>
      </c>
      <c r="D141" s="165">
        <v>132722</v>
      </c>
      <c r="E141" s="165">
        <v>41260</v>
      </c>
      <c r="F141" s="165">
        <v>94016</v>
      </c>
      <c r="G141" s="165">
        <v>171222</v>
      </c>
      <c r="H141" s="165">
        <v>162316</v>
      </c>
      <c r="I141" s="166">
        <f t="shared" si="57"/>
        <v>-5.2014343951127806E-2</v>
      </c>
      <c r="J141" s="167">
        <f t="shared" si="54"/>
        <v>0.22297735115504591</v>
      </c>
      <c r="K141" s="165">
        <f t="shared" si="55"/>
        <v>-8906</v>
      </c>
      <c r="L141" s="165">
        <f t="shared" si="56"/>
        <v>29594</v>
      </c>
      <c r="M141" s="166">
        <f t="shared" si="58"/>
        <v>4.7034587703948224E-3</v>
      </c>
      <c r="N141" s="80"/>
    </row>
    <row r="142" spans="1:14" x14ac:dyDescent="0.25">
      <c r="A142" s="163"/>
      <c r="B142" s="164" t="s">
        <v>124</v>
      </c>
      <c r="C142" s="165">
        <v>37533</v>
      </c>
      <c r="D142" s="165">
        <v>38846</v>
      </c>
      <c r="E142" s="165">
        <v>8075</v>
      </c>
      <c r="F142" s="165">
        <v>22357</v>
      </c>
      <c r="G142" s="165">
        <v>60881</v>
      </c>
      <c r="H142" s="165">
        <v>78552</v>
      </c>
      <c r="I142" s="166">
        <f t="shared" si="57"/>
        <v>0.29025475928450595</v>
      </c>
      <c r="J142" s="167">
        <f t="shared" si="54"/>
        <v>1.0221387015394119</v>
      </c>
      <c r="K142" s="165">
        <f t="shared" si="55"/>
        <v>17671</v>
      </c>
      <c r="L142" s="165">
        <f t="shared" si="56"/>
        <v>39706</v>
      </c>
      <c r="M142" s="166">
        <f t="shared" si="58"/>
        <v>2.2762148730381114E-3</v>
      </c>
      <c r="N142" s="80"/>
    </row>
    <row r="143" spans="1:14" x14ac:dyDescent="0.25">
      <c r="A143" s="163"/>
      <c r="B143" s="164" t="s">
        <v>120</v>
      </c>
      <c r="C143" s="165">
        <v>39264</v>
      </c>
      <c r="D143" s="165">
        <v>39195</v>
      </c>
      <c r="E143" s="165">
        <v>11977</v>
      </c>
      <c r="F143" s="165">
        <v>20808</v>
      </c>
      <c r="G143" s="165">
        <v>32138</v>
      </c>
      <c r="H143" s="165">
        <v>40929</v>
      </c>
      <c r="I143" s="166">
        <f t="shared" si="57"/>
        <v>0.27353911257701169</v>
      </c>
      <c r="J143" s="167">
        <f t="shared" si="54"/>
        <v>4.4240336777650269E-2</v>
      </c>
      <c r="K143" s="165">
        <f t="shared" si="55"/>
        <v>8791</v>
      </c>
      <c r="L143" s="165">
        <f t="shared" si="56"/>
        <v>1734</v>
      </c>
      <c r="M143" s="166">
        <f t="shared" si="58"/>
        <v>1.1860067030575524E-3</v>
      </c>
      <c r="N143" s="80"/>
    </row>
    <row r="144" spans="1:14" x14ac:dyDescent="0.25">
      <c r="A144" s="163"/>
      <c r="B144" s="164" t="s">
        <v>129</v>
      </c>
      <c r="C144" s="165">
        <v>17025</v>
      </c>
      <c r="D144" s="165">
        <v>18681</v>
      </c>
      <c r="E144" s="165">
        <v>15360</v>
      </c>
      <c r="F144" s="165">
        <v>9958</v>
      </c>
      <c r="G144" s="165">
        <v>24691</v>
      </c>
      <c r="H144" s="165">
        <v>28155</v>
      </c>
      <c r="I144" s="166">
        <f t="shared" si="57"/>
        <v>0.14029403426349685</v>
      </c>
      <c r="J144" s="167">
        <f t="shared" si="54"/>
        <v>0.50714629837803105</v>
      </c>
      <c r="K144" s="165">
        <f t="shared" si="55"/>
        <v>3464</v>
      </c>
      <c r="L144" s="165">
        <f t="shared" si="56"/>
        <v>9474</v>
      </c>
      <c r="M144" s="166">
        <f t="shared" si="58"/>
        <v>8.1585229848238144E-4</v>
      </c>
      <c r="N144" s="80"/>
    </row>
    <row r="145" spans="1:14" x14ac:dyDescent="0.25">
      <c r="A145" s="163" t="s">
        <v>145</v>
      </c>
      <c r="B145" s="164" t="s">
        <v>132</v>
      </c>
      <c r="C145" s="165">
        <v>77288</v>
      </c>
      <c r="D145" s="165">
        <v>47882</v>
      </c>
      <c r="E145" s="165">
        <v>29483</v>
      </c>
      <c r="F145" s="165">
        <v>6358</v>
      </c>
      <c r="G145" s="165">
        <v>14264</v>
      </c>
      <c r="H145" s="165">
        <v>21375</v>
      </c>
      <c r="I145" s="166">
        <f t="shared" si="57"/>
        <v>0.49852776219854178</v>
      </c>
      <c r="J145" s="167">
        <f t="shared" si="54"/>
        <v>-0.55359007560252294</v>
      </c>
      <c r="K145" s="165">
        <f t="shared" si="55"/>
        <v>7111</v>
      </c>
      <c r="L145" s="165">
        <f t="shared" si="56"/>
        <v>-26507</v>
      </c>
      <c r="M145" s="166">
        <f t="shared" si="58"/>
        <v>6.1938706730814788E-4</v>
      </c>
      <c r="N145" s="80"/>
    </row>
    <row r="146" spans="1:14" x14ac:dyDescent="0.25">
      <c r="A146" s="163" t="s">
        <v>146</v>
      </c>
      <c r="B146" s="170" t="s">
        <v>146</v>
      </c>
      <c r="C146" s="171">
        <f t="shared" ref="C146:H146" si="59">C138-SUM(C139:C145)</f>
        <v>387552</v>
      </c>
      <c r="D146" s="171">
        <f t="shared" si="59"/>
        <v>425037</v>
      </c>
      <c r="E146" s="171">
        <f t="shared" si="59"/>
        <v>147460</v>
      </c>
      <c r="F146" s="171">
        <f t="shared" si="59"/>
        <v>227190</v>
      </c>
      <c r="G146" s="171">
        <f t="shared" si="59"/>
        <v>472180</v>
      </c>
      <c r="H146" s="171">
        <f t="shared" si="59"/>
        <v>514367</v>
      </c>
      <c r="I146" s="172">
        <f t="shared" si="57"/>
        <v>8.9345164979456992E-2</v>
      </c>
      <c r="J146" s="173">
        <f t="shared" si="54"/>
        <v>0.21016993814656137</v>
      </c>
      <c r="K146" s="171">
        <f>H146-G146</f>
        <v>42187</v>
      </c>
      <c r="L146" s="171">
        <f t="shared" si="56"/>
        <v>89330</v>
      </c>
      <c r="M146" s="172">
        <f t="shared" si="58"/>
        <v>1.4904901410530531E-2</v>
      </c>
      <c r="N146" s="80"/>
    </row>
    <row r="147" spans="1:14" s="146" customFormat="1" x14ac:dyDescent="0.25">
      <c r="A147" s="163"/>
      <c r="B147" s="155" t="s">
        <v>56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</row>
    <row r="148" spans="1:14" x14ac:dyDescent="0.25">
      <c r="A148" s="163"/>
      <c r="B148" s="156" t="s">
        <v>69</v>
      </c>
      <c r="C148" s="178">
        <v>791792</v>
      </c>
      <c r="D148" s="178">
        <v>721244</v>
      </c>
      <c r="E148" s="178">
        <v>221799</v>
      </c>
      <c r="F148" s="178">
        <v>320278</v>
      </c>
      <c r="G148" s="178">
        <v>622441</v>
      </c>
      <c r="H148" s="178">
        <v>781085</v>
      </c>
      <c r="I148" s="179">
        <f>IFERROR(H148/G148-1,"-")</f>
        <v>0.25487395592513984</v>
      </c>
      <c r="J148" s="179">
        <f>IFERROR(H148/D148-1,"-")</f>
        <v>8.2969147750275862E-2</v>
      </c>
      <c r="K148" s="178">
        <f>H148-G148</f>
        <v>158644</v>
      </c>
      <c r="L148" s="178">
        <f>H148-D148</f>
        <v>59841</v>
      </c>
      <c r="M148" s="179">
        <f>H148/H$8</f>
        <v>2.2633634969281155E-2</v>
      </c>
      <c r="N148" s="80"/>
    </row>
    <row r="149" spans="1:14" x14ac:dyDescent="0.25">
      <c r="A149" s="163" t="s">
        <v>97</v>
      </c>
      <c r="B149" s="159" t="s">
        <v>98</v>
      </c>
      <c r="C149" s="160">
        <v>267197</v>
      </c>
      <c r="D149" s="160">
        <v>261107</v>
      </c>
      <c r="E149" s="160">
        <v>84486</v>
      </c>
      <c r="F149" s="160">
        <v>118326</v>
      </c>
      <c r="G149" s="160">
        <v>251371</v>
      </c>
      <c r="H149" s="160">
        <v>299320</v>
      </c>
      <c r="I149" s="161">
        <f>IFERROR(H149/G149-1,"-")</f>
        <v>0.19074992739814856</v>
      </c>
      <c r="J149" s="162">
        <f t="shared" ref="J149:J160" si="60">IFERROR(H149/D149-1,"-")</f>
        <v>0.14634996380794085</v>
      </c>
      <c r="K149" s="160">
        <f t="shared" ref="K149:K159" si="61">H149-G149</f>
        <v>47949</v>
      </c>
      <c r="L149" s="160">
        <f t="shared" ref="L149:L160" si="62">H149-D149</f>
        <v>38213</v>
      </c>
      <c r="M149" s="161">
        <f>H149/H$8</f>
        <v>8.6734473444058397E-3</v>
      </c>
      <c r="N149" s="80"/>
    </row>
    <row r="150" spans="1:14" x14ac:dyDescent="0.25">
      <c r="A150" s="163" t="s">
        <v>104</v>
      </c>
      <c r="B150" s="164" t="s">
        <v>104</v>
      </c>
      <c r="C150" s="165">
        <v>113785</v>
      </c>
      <c r="D150" s="165">
        <v>111386</v>
      </c>
      <c r="E150" s="165">
        <v>40910</v>
      </c>
      <c r="F150" s="165">
        <v>86621</v>
      </c>
      <c r="G150" s="165">
        <v>153781</v>
      </c>
      <c r="H150" s="165">
        <v>212501</v>
      </c>
      <c r="I150" s="166">
        <f>IFERROR(H150/G150-1,"-")</f>
        <v>0.38184170996416977</v>
      </c>
      <c r="J150" s="167">
        <f t="shared" si="60"/>
        <v>0.90778912969313907</v>
      </c>
      <c r="K150" s="165">
        <f t="shared" si="61"/>
        <v>58720</v>
      </c>
      <c r="L150" s="165">
        <f t="shared" si="62"/>
        <v>101115</v>
      </c>
      <c r="M150" s="166">
        <f>H150/H$8</f>
        <v>6.1576781843297648E-3</v>
      </c>
      <c r="N150" s="80"/>
    </row>
    <row r="151" spans="1:14" x14ac:dyDescent="0.25">
      <c r="A151" s="163" t="s">
        <v>101</v>
      </c>
      <c r="B151" s="164" t="s">
        <v>101</v>
      </c>
      <c r="C151" s="165">
        <v>153412</v>
      </c>
      <c r="D151" s="165">
        <v>149721</v>
      </c>
      <c r="E151" s="165">
        <v>43576</v>
      </c>
      <c r="F151" s="165">
        <v>31705</v>
      </c>
      <c r="G151" s="165">
        <v>97590</v>
      </c>
      <c r="H151" s="165">
        <v>86819</v>
      </c>
      <c r="I151" s="166">
        <f>IFERROR(H151/G151-1,"-")</f>
        <v>-0.11036991495030224</v>
      </c>
      <c r="J151" s="167">
        <f t="shared" si="60"/>
        <v>-0.42012810494185848</v>
      </c>
      <c r="K151" s="165">
        <f t="shared" si="61"/>
        <v>-10771</v>
      </c>
      <c r="L151" s="165">
        <f t="shared" si="62"/>
        <v>-62902</v>
      </c>
      <c r="M151" s="166">
        <f>H151/H$8</f>
        <v>2.5157691600760745E-3</v>
      </c>
      <c r="N151" s="80"/>
    </row>
    <row r="152" spans="1:14" x14ac:dyDescent="0.25">
      <c r="A152" s="163"/>
      <c r="B152" s="159" t="s">
        <v>108</v>
      </c>
      <c r="C152" s="160">
        <v>524595</v>
      </c>
      <c r="D152" s="160">
        <v>460137</v>
      </c>
      <c r="E152" s="160">
        <v>137313</v>
      </c>
      <c r="F152" s="160">
        <v>201952</v>
      </c>
      <c r="G152" s="160">
        <v>371070</v>
      </c>
      <c r="H152" s="160">
        <v>481765</v>
      </c>
      <c r="I152" s="161">
        <f>IFERROR(H152/G152-1,"-")</f>
        <v>0.29831298676799523</v>
      </c>
      <c r="J152" s="162">
        <f t="shared" si="60"/>
        <v>4.7003392467895422E-2</v>
      </c>
      <c r="K152" s="160">
        <f t="shared" si="61"/>
        <v>110695</v>
      </c>
      <c r="L152" s="160">
        <f t="shared" si="62"/>
        <v>21628</v>
      </c>
      <c r="M152" s="161">
        <f>H152/H$8</f>
        <v>1.3960187624875315E-2</v>
      </c>
      <c r="N152" s="80"/>
    </row>
    <row r="153" spans="1:14" s="57" customFormat="1" x14ac:dyDescent="0.25">
      <c r="A153" s="163"/>
      <c r="B153" s="164" t="s">
        <v>111</v>
      </c>
      <c r="C153" s="165">
        <v>156082</v>
      </c>
      <c r="D153" s="165">
        <v>120718</v>
      </c>
      <c r="E153" s="165">
        <v>30243</v>
      </c>
      <c r="F153" s="165">
        <v>39412</v>
      </c>
      <c r="G153" s="165">
        <v>136400</v>
      </c>
      <c r="H153" s="165">
        <v>179243</v>
      </c>
      <c r="I153" s="166">
        <f t="shared" ref="I153:I160" si="63">IFERROR(H153/G153-1,"-")</f>
        <v>0.31409824046920831</v>
      </c>
      <c r="J153" s="167">
        <f t="shared" si="60"/>
        <v>0.48480756805116054</v>
      </c>
      <c r="K153" s="165">
        <f t="shared" si="61"/>
        <v>42843</v>
      </c>
      <c r="L153" s="165">
        <f t="shared" si="62"/>
        <v>58525</v>
      </c>
      <c r="M153" s="166">
        <f t="shared" ref="M153:M160" si="64">H153/H$8</f>
        <v>5.1939553733573963E-3</v>
      </c>
      <c r="N153" s="168"/>
    </row>
    <row r="154" spans="1:14" s="57" customFormat="1" x14ac:dyDescent="0.25">
      <c r="A154" s="163"/>
      <c r="B154" s="164" t="s">
        <v>114</v>
      </c>
      <c r="C154" s="165">
        <v>185381</v>
      </c>
      <c r="D154" s="165">
        <v>154372</v>
      </c>
      <c r="E154" s="165">
        <v>49123</v>
      </c>
      <c r="F154" s="165">
        <v>69931</v>
      </c>
      <c r="G154" s="165">
        <v>98479</v>
      </c>
      <c r="H154" s="165">
        <v>105256</v>
      </c>
      <c r="I154" s="166">
        <f t="shared" si="63"/>
        <v>6.8816702037997945E-2</v>
      </c>
      <c r="J154" s="167">
        <f t="shared" si="60"/>
        <v>-0.31816650687948589</v>
      </c>
      <c r="K154" s="165">
        <f t="shared" si="61"/>
        <v>6777</v>
      </c>
      <c r="L154" s="165">
        <f t="shared" si="62"/>
        <v>-49116</v>
      </c>
      <c r="M154" s="166">
        <f t="shared" si="64"/>
        <v>3.0500212938753875E-3</v>
      </c>
      <c r="N154" s="168"/>
    </row>
    <row r="155" spans="1:14" x14ac:dyDescent="0.25">
      <c r="A155" s="163"/>
      <c r="B155" s="164" t="s">
        <v>117</v>
      </c>
      <c r="C155" s="165">
        <v>70665</v>
      </c>
      <c r="D155" s="165">
        <v>63972</v>
      </c>
      <c r="E155" s="165">
        <v>13885</v>
      </c>
      <c r="F155" s="165">
        <v>26362</v>
      </c>
      <c r="G155" s="165">
        <v>41410</v>
      </c>
      <c r="H155" s="165">
        <v>72199</v>
      </c>
      <c r="I155" s="166">
        <f t="shared" si="63"/>
        <v>0.74351605892296546</v>
      </c>
      <c r="J155" s="167">
        <f t="shared" si="60"/>
        <v>0.12860313887325714</v>
      </c>
      <c r="K155" s="165">
        <f t="shared" si="61"/>
        <v>30789</v>
      </c>
      <c r="L155" s="165">
        <f t="shared" si="62"/>
        <v>8227</v>
      </c>
      <c r="M155" s="166">
        <f t="shared" si="64"/>
        <v>2.0921228946236708E-3</v>
      </c>
      <c r="N155" s="80"/>
    </row>
    <row r="156" spans="1:14" x14ac:dyDescent="0.25">
      <c r="A156" s="163"/>
      <c r="B156" s="164" t="s">
        <v>124</v>
      </c>
      <c r="C156" s="165">
        <v>7417</v>
      </c>
      <c r="D156" s="165">
        <v>7808</v>
      </c>
      <c r="E156" s="165">
        <v>2558</v>
      </c>
      <c r="F156" s="165">
        <v>4562</v>
      </c>
      <c r="G156" s="165">
        <v>9484</v>
      </c>
      <c r="H156" s="165">
        <v>12559</v>
      </c>
      <c r="I156" s="166">
        <f t="shared" si="63"/>
        <v>0.32423028258118936</v>
      </c>
      <c r="J156" s="167">
        <f t="shared" si="60"/>
        <v>0.60847848360655732</v>
      </c>
      <c r="K156" s="165">
        <f t="shared" si="61"/>
        <v>3075</v>
      </c>
      <c r="L156" s="165">
        <f t="shared" si="62"/>
        <v>4751</v>
      </c>
      <c r="M156" s="166">
        <f t="shared" si="64"/>
        <v>3.6392431243616511E-4</v>
      </c>
      <c r="N156" s="80"/>
    </row>
    <row r="157" spans="1:14" x14ac:dyDescent="0.25">
      <c r="A157" s="163"/>
      <c r="B157" s="164" t="s">
        <v>120</v>
      </c>
      <c r="C157" s="165">
        <v>17321</v>
      </c>
      <c r="D157" s="165">
        <v>21924</v>
      </c>
      <c r="E157" s="165">
        <v>9309</v>
      </c>
      <c r="F157" s="165">
        <v>13772</v>
      </c>
      <c r="G157" s="165">
        <v>27289</v>
      </c>
      <c r="H157" s="165">
        <v>21390</v>
      </c>
      <c r="I157" s="166">
        <f t="shared" si="63"/>
        <v>-0.21616768661365382</v>
      </c>
      <c r="J157" s="167">
        <f t="shared" si="60"/>
        <v>-2.4356869184455343E-2</v>
      </c>
      <c r="K157" s="165">
        <f t="shared" si="61"/>
        <v>-5899</v>
      </c>
      <c r="L157" s="165">
        <f t="shared" si="62"/>
        <v>-534</v>
      </c>
      <c r="M157" s="166">
        <f t="shared" si="64"/>
        <v>6.1982172489924133E-4</v>
      </c>
      <c r="N157" s="80"/>
    </row>
    <row r="158" spans="1:14" x14ac:dyDescent="0.25">
      <c r="A158" s="163"/>
      <c r="B158" s="164" t="s">
        <v>129</v>
      </c>
      <c r="C158" s="165">
        <v>2280</v>
      </c>
      <c r="D158" s="165">
        <v>2951</v>
      </c>
      <c r="E158" s="165">
        <v>2834</v>
      </c>
      <c r="F158" s="165">
        <v>1823</v>
      </c>
      <c r="G158" s="165">
        <v>2563</v>
      </c>
      <c r="H158" s="165">
        <v>4469</v>
      </c>
      <c r="I158" s="166">
        <f t="shared" si="63"/>
        <v>0.74365977370269221</v>
      </c>
      <c r="J158" s="167">
        <f t="shared" si="60"/>
        <v>0.51440189766180966</v>
      </c>
      <c r="K158" s="165">
        <f t="shared" si="61"/>
        <v>1906</v>
      </c>
      <c r="L158" s="165">
        <f t="shared" si="62"/>
        <v>1518</v>
      </c>
      <c r="M158" s="166">
        <f t="shared" si="64"/>
        <v>1.2949898497310471E-4</v>
      </c>
      <c r="N158" s="80"/>
    </row>
    <row r="159" spans="1:14" x14ac:dyDescent="0.25">
      <c r="A159" s="163" t="s">
        <v>145</v>
      </c>
      <c r="B159" s="164" t="s">
        <v>132</v>
      </c>
      <c r="C159" s="165">
        <v>7782</v>
      </c>
      <c r="D159" s="165">
        <v>7381</v>
      </c>
      <c r="E159" s="165">
        <v>3783</v>
      </c>
      <c r="F159" s="165">
        <v>2712</v>
      </c>
      <c r="G159" s="165">
        <v>4129</v>
      </c>
      <c r="H159" s="165">
        <v>6277</v>
      </c>
      <c r="I159" s="166">
        <f t="shared" si="63"/>
        <v>0.52022281424073635</v>
      </c>
      <c r="J159" s="167">
        <f t="shared" si="60"/>
        <v>-0.1495732285598157</v>
      </c>
      <c r="K159" s="165">
        <f t="shared" si="61"/>
        <v>2148</v>
      </c>
      <c r="L159" s="165">
        <f t="shared" si="62"/>
        <v>-1104</v>
      </c>
      <c r="M159" s="166">
        <f t="shared" si="64"/>
        <v>1.8188971328623365E-4</v>
      </c>
      <c r="N159" s="80"/>
    </row>
    <row r="160" spans="1:14" x14ac:dyDescent="0.25">
      <c r="A160" s="163" t="s">
        <v>146</v>
      </c>
      <c r="B160" s="170" t="s">
        <v>146</v>
      </c>
      <c r="C160" s="171">
        <f t="shared" ref="C160:H160" si="65">C152-SUM(C153:C159)</f>
        <v>77667</v>
      </c>
      <c r="D160" s="171">
        <f t="shared" si="65"/>
        <v>81011</v>
      </c>
      <c r="E160" s="171">
        <f t="shared" si="65"/>
        <v>25578</v>
      </c>
      <c r="F160" s="171">
        <f t="shared" si="65"/>
        <v>43378</v>
      </c>
      <c r="G160" s="171">
        <f t="shared" si="65"/>
        <v>51316</v>
      </c>
      <c r="H160" s="171">
        <f t="shared" si="65"/>
        <v>80372</v>
      </c>
      <c r="I160" s="172">
        <f t="shared" si="63"/>
        <v>0.56621716423727486</v>
      </c>
      <c r="J160" s="173">
        <f t="shared" si="60"/>
        <v>-7.8878177037686736E-3</v>
      </c>
      <c r="K160" s="171">
        <f>H160-G160</f>
        <v>29056</v>
      </c>
      <c r="L160" s="171">
        <f t="shared" si="62"/>
        <v>-639</v>
      </c>
      <c r="M160" s="172">
        <f t="shared" si="64"/>
        <v>2.3289533274241151E-3</v>
      </c>
      <c r="N160" s="80"/>
    </row>
    <row r="161" spans="2:16" ht="6" customHeigh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</row>
    <row r="162" spans="2:16" x14ac:dyDescent="0.25">
      <c r="B162" s="106" t="s">
        <v>41</v>
      </c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D9715-436E-4CAE-8E1E-C816DFB04328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5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</row>
    <row r="5" spans="1:14" ht="6" customHeight="1" x14ac:dyDescent="0.25"/>
    <row r="6" spans="1:14" s="146" customFormat="1" ht="72" customHeight="1" x14ac:dyDescent="0.25">
      <c r="B6" s="147"/>
      <c r="C6" s="184">
        <v>2017</v>
      </c>
      <c r="D6" s="184">
        <v>2018</v>
      </c>
      <c r="E6" s="184">
        <v>2019</v>
      </c>
      <c r="F6" s="184">
        <v>2020</v>
      </c>
      <c r="G6" s="184">
        <v>2021</v>
      </c>
      <c r="H6" s="184">
        <v>2022</v>
      </c>
      <c r="I6" s="175" t="str">
        <f>CONCATENATE("var. ",RIGHT(H6,2),"/",RIGHT(G6,2))</f>
        <v>var. 22/21</v>
      </c>
      <c r="J6" s="175" t="str">
        <f>CONCATENATE("var. ",RIGHT(H6,2),"/",RIGHT(E6,2))</f>
        <v>var. 22/19</v>
      </c>
      <c r="K6" s="174" t="str">
        <f>CONCATENATE("dif. ",RIGHT(H6,2),"/",RIGHT(G6,2))</f>
        <v>dif. 22/21</v>
      </c>
      <c r="L6" s="174" t="str">
        <f>CONCATENATE("dif. ",RIGHT(H6,2),"/",RIGHT(E6,2))</f>
        <v>dif. 22/19</v>
      </c>
      <c r="M6" s="175" t="str">
        <f>CONCATENATE("Cuota s/ total lugares de residencia ",RIGHT(H6,4))</f>
        <v>Cuota s/ total lugares de residencia 2022</v>
      </c>
    </row>
    <row r="7" spans="1:14" s="146" customFormat="1" x14ac:dyDescent="0.25">
      <c r="B7" s="152" t="s">
        <v>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1:14" x14ac:dyDescent="0.25">
      <c r="A8" s="1">
        <v>3</v>
      </c>
      <c r="B8" s="156" t="s">
        <v>69</v>
      </c>
      <c r="C8" s="178">
        <v>36596780</v>
      </c>
      <c r="D8" s="178">
        <v>34510831</v>
      </c>
      <c r="E8" s="178">
        <v>34034766</v>
      </c>
      <c r="F8" s="178">
        <v>10243785</v>
      </c>
      <c r="G8" s="178">
        <v>13903380</v>
      </c>
      <c r="H8" s="178">
        <v>31405937</v>
      </c>
      <c r="I8" s="179">
        <f>IFERROR(H8/G8-1,"-")</f>
        <v>1.2588706487199515</v>
      </c>
      <c r="J8" s="179">
        <f>IFERROR(H8/E8-1,"-")</f>
        <v>-7.7239520318723498E-2</v>
      </c>
      <c r="K8" s="178">
        <f>H8-G8</f>
        <v>17502557</v>
      </c>
      <c r="L8" s="178">
        <f>H8-E8</f>
        <v>-2628829</v>
      </c>
      <c r="M8" s="179">
        <f>H8/H$8</f>
        <v>1</v>
      </c>
      <c r="N8" s="80"/>
    </row>
    <row r="9" spans="1:14" x14ac:dyDescent="0.25">
      <c r="A9" s="1" t="s">
        <v>97</v>
      </c>
      <c r="B9" s="159" t="s">
        <v>98</v>
      </c>
      <c r="C9" s="160">
        <v>4389480</v>
      </c>
      <c r="D9" s="160">
        <v>4630328</v>
      </c>
      <c r="E9" s="160">
        <v>4613933</v>
      </c>
      <c r="F9" s="160">
        <v>1666329</v>
      </c>
      <c r="G9" s="160">
        <v>2851484</v>
      </c>
      <c r="H9" s="160">
        <v>4154268</v>
      </c>
      <c r="I9" s="161">
        <f>IFERROR(H9/G9-1,"-")</f>
        <v>0.45687929513193826</v>
      </c>
      <c r="J9" s="162">
        <f t="shared" ref="J9:J20" si="0">IFERROR(H9/E9-1,"-")</f>
        <v>-9.9625417187462428E-2</v>
      </c>
      <c r="K9" s="160">
        <f t="shared" ref="K9:K19" si="1">H9-G9</f>
        <v>1302784</v>
      </c>
      <c r="L9" s="160">
        <f t="shared" ref="L9:L20" si="2">H9-E9</f>
        <v>-459665</v>
      </c>
      <c r="M9" s="161">
        <f>H9/H$8</f>
        <v>0.13227651829015641</v>
      </c>
      <c r="N9" s="80"/>
    </row>
    <row r="10" spans="1:14" x14ac:dyDescent="0.25">
      <c r="A10" s="163" t="s">
        <v>104</v>
      </c>
      <c r="B10" s="164" t="s">
        <v>104</v>
      </c>
      <c r="C10" s="165">
        <v>1336731</v>
      </c>
      <c r="D10" s="165">
        <v>1417896</v>
      </c>
      <c r="E10" s="165">
        <v>1301233</v>
      </c>
      <c r="F10" s="165">
        <v>564792</v>
      </c>
      <c r="G10" s="165">
        <v>1116779</v>
      </c>
      <c r="H10" s="165">
        <v>1214668</v>
      </c>
      <c r="I10" s="166">
        <f>IFERROR(H10/G10-1,"-")</f>
        <v>8.765297341730105E-2</v>
      </c>
      <c r="J10" s="167">
        <f t="shared" si="0"/>
        <v>-6.6525364788627361E-2</v>
      </c>
      <c r="K10" s="165">
        <f t="shared" si="1"/>
        <v>97889</v>
      </c>
      <c r="L10" s="165">
        <f t="shared" si="2"/>
        <v>-86565</v>
      </c>
      <c r="M10" s="166">
        <f>H10/H$8</f>
        <v>3.8676381475260556E-2</v>
      </c>
      <c r="N10" s="80"/>
    </row>
    <row r="11" spans="1:14" x14ac:dyDescent="0.25">
      <c r="A11" s="163" t="s">
        <v>101</v>
      </c>
      <c r="B11" s="164" t="s">
        <v>101</v>
      </c>
      <c r="C11" s="165">
        <v>3052749</v>
      </c>
      <c r="D11" s="165">
        <v>3212432</v>
      </c>
      <c r="E11" s="165">
        <v>3312700</v>
      </c>
      <c r="F11" s="165">
        <v>1101537</v>
      </c>
      <c r="G11" s="165">
        <v>1734705</v>
      </c>
      <c r="H11" s="165">
        <v>2939600</v>
      </c>
      <c r="I11" s="166">
        <f>IFERROR(H11/G11-1,"-")</f>
        <v>0.69458207591492505</v>
      </c>
      <c r="J11" s="167">
        <f t="shared" si="0"/>
        <v>-0.11262716213360702</v>
      </c>
      <c r="K11" s="165">
        <f t="shared" si="1"/>
        <v>1204895</v>
      </c>
      <c r="L11" s="165">
        <f t="shared" si="2"/>
        <v>-373100</v>
      </c>
      <c r="M11" s="166">
        <f>H11/H$8</f>
        <v>9.360013681489586E-2</v>
      </c>
      <c r="N11" s="80"/>
    </row>
    <row r="12" spans="1:14" x14ac:dyDescent="0.25">
      <c r="A12" s="1"/>
      <c r="B12" s="159" t="s">
        <v>108</v>
      </c>
      <c r="C12" s="160">
        <v>32207300</v>
      </c>
      <c r="D12" s="160">
        <v>29880503</v>
      </c>
      <c r="E12" s="160">
        <v>29420833</v>
      </c>
      <c r="F12" s="160">
        <v>8577456</v>
      </c>
      <c r="G12" s="160">
        <v>11051896</v>
      </c>
      <c r="H12" s="160">
        <v>27251669</v>
      </c>
      <c r="I12" s="161">
        <f>IFERROR(H12/G12-1,"-")</f>
        <v>1.46579129952001</v>
      </c>
      <c r="J12" s="162">
        <f t="shared" si="0"/>
        <v>-7.3728843775429431E-2</v>
      </c>
      <c r="K12" s="160">
        <f t="shared" si="1"/>
        <v>16199773</v>
      </c>
      <c r="L12" s="160">
        <f t="shared" si="2"/>
        <v>-2169164</v>
      </c>
      <c r="M12" s="161">
        <f>H12/H$8</f>
        <v>0.86772348170984359</v>
      </c>
      <c r="N12" s="80"/>
    </row>
    <row r="13" spans="1:14" s="57" customFormat="1" x14ac:dyDescent="0.25">
      <c r="B13" s="164" t="s">
        <v>111</v>
      </c>
      <c r="C13" s="165">
        <v>14186559</v>
      </c>
      <c r="D13" s="165">
        <v>12789312</v>
      </c>
      <c r="E13" s="165">
        <v>13160030</v>
      </c>
      <c r="F13" s="165">
        <v>3390819</v>
      </c>
      <c r="G13" s="165">
        <v>3350798</v>
      </c>
      <c r="H13" s="165">
        <v>12657617</v>
      </c>
      <c r="I13" s="166">
        <f t="shared" ref="I13:I20" si="3">IFERROR(H13/G13-1,"-")</f>
        <v>2.7774933015956198</v>
      </c>
      <c r="J13" s="167">
        <f t="shared" si="0"/>
        <v>-3.817719260518404E-2</v>
      </c>
      <c r="K13" s="165">
        <f t="shared" si="1"/>
        <v>9306819</v>
      </c>
      <c r="L13" s="165">
        <f t="shared" si="2"/>
        <v>-502413</v>
      </c>
      <c r="M13" s="166">
        <f t="shared" ref="M13:M20" si="4">H13/H$8</f>
        <v>0.40303261768626741</v>
      </c>
      <c r="N13" s="168"/>
    </row>
    <row r="14" spans="1:14" s="57" customFormat="1" x14ac:dyDescent="0.25">
      <c r="B14" s="164" t="s">
        <v>114</v>
      </c>
      <c r="C14" s="165">
        <v>5430362</v>
      </c>
      <c r="D14" s="165">
        <v>5171883</v>
      </c>
      <c r="E14" s="165">
        <v>4424103</v>
      </c>
      <c r="F14" s="165">
        <v>1278654</v>
      </c>
      <c r="G14" s="165">
        <v>1806937</v>
      </c>
      <c r="H14" s="165">
        <v>3169256</v>
      </c>
      <c r="I14" s="166">
        <f t="shared" si="3"/>
        <v>0.75393829447291183</v>
      </c>
      <c r="J14" s="167">
        <f t="shared" si="0"/>
        <v>-0.28363873987563126</v>
      </c>
      <c r="K14" s="165">
        <f t="shared" si="1"/>
        <v>1362319</v>
      </c>
      <c r="L14" s="165">
        <f t="shared" si="2"/>
        <v>-1254847</v>
      </c>
      <c r="M14" s="166">
        <f t="shared" si="4"/>
        <v>0.10091263954328127</v>
      </c>
      <c r="N14" s="168"/>
    </row>
    <row r="15" spans="1:14" x14ac:dyDescent="0.25">
      <c r="A15" s="1"/>
      <c r="B15" s="164" t="s">
        <v>117</v>
      </c>
      <c r="C15" s="165">
        <v>1152376</v>
      </c>
      <c r="D15" s="165">
        <v>1147817</v>
      </c>
      <c r="E15" s="165">
        <v>1180822</v>
      </c>
      <c r="F15" s="165">
        <v>395218</v>
      </c>
      <c r="G15" s="165">
        <v>815902</v>
      </c>
      <c r="H15" s="165">
        <v>1288352</v>
      </c>
      <c r="I15" s="166">
        <f t="shared" si="3"/>
        <v>0.57905238619343979</v>
      </c>
      <c r="J15" s="167">
        <f t="shared" si="0"/>
        <v>9.1063682756588271E-2</v>
      </c>
      <c r="K15" s="165">
        <f t="shared" si="1"/>
        <v>472450</v>
      </c>
      <c r="L15" s="165">
        <f t="shared" si="2"/>
        <v>107530</v>
      </c>
      <c r="M15" s="166">
        <f t="shared" si="4"/>
        <v>4.1022562071623594E-2</v>
      </c>
      <c r="N15" s="80"/>
    </row>
    <row r="16" spans="1:14" x14ac:dyDescent="0.25">
      <c r="A16" s="1"/>
      <c r="B16" s="164" t="s">
        <v>124</v>
      </c>
      <c r="C16" s="165">
        <v>1270606</v>
      </c>
      <c r="D16" s="165">
        <v>1190551</v>
      </c>
      <c r="E16" s="165">
        <v>1116998</v>
      </c>
      <c r="F16" s="165">
        <v>302698</v>
      </c>
      <c r="G16" s="165">
        <v>691981</v>
      </c>
      <c r="H16" s="165">
        <v>1287744</v>
      </c>
      <c r="I16" s="166">
        <f t="shared" si="3"/>
        <v>0.86095282962971531</v>
      </c>
      <c r="J16" s="167">
        <f t="shared" si="0"/>
        <v>0.15286150915220986</v>
      </c>
      <c r="K16" s="165">
        <f t="shared" si="1"/>
        <v>595763</v>
      </c>
      <c r="L16" s="165">
        <f t="shared" si="2"/>
        <v>170746</v>
      </c>
      <c r="M16" s="166">
        <f t="shared" si="4"/>
        <v>4.1003202674704468E-2</v>
      </c>
      <c r="N16" s="80"/>
    </row>
    <row r="17" spans="1:14" x14ac:dyDescent="0.25">
      <c r="A17" s="1"/>
      <c r="B17" s="164" t="s">
        <v>120</v>
      </c>
      <c r="C17" s="165">
        <v>1168052</v>
      </c>
      <c r="D17" s="165">
        <v>1113956</v>
      </c>
      <c r="E17" s="165">
        <v>1084813</v>
      </c>
      <c r="F17" s="165">
        <v>443857</v>
      </c>
      <c r="G17" s="165">
        <v>726467</v>
      </c>
      <c r="H17" s="165">
        <v>1124652</v>
      </c>
      <c r="I17" s="166">
        <f t="shared" si="3"/>
        <v>0.54811161415453147</v>
      </c>
      <c r="J17" s="167">
        <f t="shared" si="0"/>
        <v>3.6724301792106173E-2</v>
      </c>
      <c r="K17" s="165">
        <f t="shared" si="1"/>
        <v>398185</v>
      </c>
      <c r="L17" s="165">
        <f t="shared" si="2"/>
        <v>39839</v>
      </c>
      <c r="M17" s="166">
        <f t="shared" si="4"/>
        <v>3.5810171815602893E-2</v>
      </c>
      <c r="N17" s="80"/>
    </row>
    <row r="18" spans="1:14" x14ac:dyDescent="0.25">
      <c r="A18" s="1"/>
      <c r="B18" s="164" t="s">
        <v>129</v>
      </c>
      <c r="C18" s="165">
        <v>618513</v>
      </c>
      <c r="D18" s="165">
        <v>561907</v>
      </c>
      <c r="E18" s="165">
        <v>594834</v>
      </c>
      <c r="F18" s="165">
        <v>241432</v>
      </c>
      <c r="G18" s="165">
        <v>191434</v>
      </c>
      <c r="H18" s="165">
        <v>491173</v>
      </c>
      <c r="I18" s="166">
        <f t="shared" si="3"/>
        <v>1.5657563442230744</v>
      </c>
      <c r="J18" s="167">
        <f t="shared" si="0"/>
        <v>-0.17426878759452213</v>
      </c>
      <c r="K18" s="165">
        <f t="shared" si="1"/>
        <v>299739</v>
      </c>
      <c r="L18" s="165">
        <f t="shared" si="2"/>
        <v>-103661</v>
      </c>
      <c r="M18" s="166">
        <f t="shared" si="4"/>
        <v>1.5639495169336933E-2</v>
      </c>
      <c r="N18" s="80"/>
    </row>
    <row r="19" spans="1:14" x14ac:dyDescent="0.25">
      <c r="A19" s="163" t="s">
        <v>145</v>
      </c>
      <c r="B19" s="164" t="s">
        <v>132</v>
      </c>
      <c r="C19" s="165">
        <v>1087364</v>
      </c>
      <c r="D19" s="165">
        <v>955904</v>
      </c>
      <c r="E19" s="165">
        <v>847396</v>
      </c>
      <c r="F19" s="165">
        <v>356220</v>
      </c>
      <c r="G19" s="165">
        <v>171613</v>
      </c>
      <c r="H19" s="165">
        <v>432862</v>
      </c>
      <c r="I19" s="166">
        <f t="shared" si="3"/>
        <v>1.5223147430555959</v>
      </c>
      <c r="J19" s="167">
        <f t="shared" si="0"/>
        <v>-0.48918569358363739</v>
      </c>
      <c r="K19" s="165">
        <f t="shared" si="1"/>
        <v>261249</v>
      </c>
      <c r="L19" s="165">
        <f t="shared" si="2"/>
        <v>-414534</v>
      </c>
      <c r="M19" s="166">
        <f t="shared" si="4"/>
        <v>1.3782808008562204E-2</v>
      </c>
      <c r="N19" s="80"/>
    </row>
    <row r="20" spans="1:14" x14ac:dyDescent="0.25">
      <c r="A20" s="169" t="s">
        <v>146</v>
      </c>
      <c r="B20" s="170" t="s">
        <v>146</v>
      </c>
      <c r="C20" s="171">
        <f t="shared" ref="C20" si="5">C12-SUM(C13:C19)</f>
        <v>7293468</v>
      </c>
      <c r="D20" s="171">
        <f t="shared" ref="D20:H20" si="6">D12-SUM(D13:D19)</f>
        <v>6949173</v>
      </c>
      <c r="E20" s="171">
        <f t="shared" si="6"/>
        <v>7011837</v>
      </c>
      <c r="F20" s="171">
        <f t="shared" si="6"/>
        <v>2168558</v>
      </c>
      <c r="G20" s="171">
        <f t="shared" si="6"/>
        <v>3296764</v>
      </c>
      <c r="H20" s="171">
        <f t="shared" si="6"/>
        <v>6800013</v>
      </c>
      <c r="I20" s="172">
        <f t="shared" si="3"/>
        <v>1.0626326300578386</v>
      </c>
      <c r="J20" s="173">
        <f t="shared" si="0"/>
        <v>-3.0209487185740347E-2</v>
      </c>
      <c r="K20" s="171">
        <f>H20-G20</f>
        <v>3503249</v>
      </c>
      <c r="L20" s="171">
        <f t="shared" si="2"/>
        <v>-211824</v>
      </c>
      <c r="M20" s="172">
        <f t="shared" si="4"/>
        <v>0.21651998474046483</v>
      </c>
      <c r="N20" s="80"/>
    </row>
    <row r="21" spans="1:14" s="146" customFormat="1" x14ac:dyDescent="0.25">
      <c r="B21" s="155" t="s">
        <v>47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</row>
    <row r="22" spans="1:14" x14ac:dyDescent="0.25">
      <c r="A22" s="1">
        <v>3</v>
      </c>
      <c r="B22" s="156" t="s">
        <v>69</v>
      </c>
      <c r="C22" s="178">
        <v>13756178</v>
      </c>
      <c r="D22" s="178">
        <v>12780955</v>
      </c>
      <c r="E22" s="178">
        <v>13105945</v>
      </c>
      <c r="F22" s="178">
        <v>3913809</v>
      </c>
      <c r="G22" s="178">
        <v>5763674</v>
      </c>
      <c r="H22" s="178">
        <v>12632387</v>
      </c>
      <c r="I22" s="179">
        <f>IFERROR(H22/G22-1,"-")</f>
        <v>1.1917247575071039</v>
      </c>
      <c r="J22" s="179">
        <f>IFERROR(H22/E22-1,"-")</f>
        <v>-3.6133067855847134E-2</v>
      </c>
      <c r="K22" s="178">
        <f>H22-G22</f>
        <v>6868713</v>
      </c>
      <c r="L22" s="178">
        <f>H22-E22</f>
        <v>-473558</v>
      </c>
      <c r="M22" s="179">
        <f>H22/H$8</f>
        <v>0.40222926639635048</v>
      </c>
      <c r="N22" s="80"/>
    </row>
    <row r="23" spans="1:14" x14ac:dyDescent="0.25">
      <c r="A23" s="1" t="s">
        <v>97</v>
      </c>
      <c r="B23" s="159" t="s">
        <v>98</v>
      </c>
      <c r="C23" s="160">
        <v>786429</v>
      </c>
      <c r="D23" s="160">
        <v>881685</v>
      </c>
      <c r="E23" s="160">
        <v>1013579</v>
      </c>
      <c r="F23" s="160">
        <v>419753</v>
      </c>
      <c r="G23" s="160">
        <v>926094</v>
      </c>
      <c r="H23" s="160">
        <v>924124</v>
      </c>
      <c r="I23" s="161">
        <f>IFERROR(H23/G23-1,"-")</f>
        <v>-2.1272138681386332E-3</v>
      </c>
      <c r="J23" s="162">
        <f t="shared" ref="J23:J34" si="7">IFERROR(H23/E23-1,"-")</f>
        <v>-8.8256564115870573E-2</v>
      </c>
      <c r="K23" s="160">
        <f t="shared" ref="K23:K33" si="8">H23-G23</f>
        <v>-1970</v>
      </c>
      <c r="L23" s="160">
        <f t="shared" ref="L23:L34" si="9">H23-E23</f>
        <v>-89455</v>
      </c>
      <c r="M23" s="161">
        <f>H23/H$8</f>
        <v>2.9425137036987625E-2</v>
      </c>
      <c r="N23" s="80"/>
    </row>
    <row r="24" spans="1:14" x14ac:dyDescent="0.25">
      <c r="A24" s="163" t="s">
        <v>104</v>
      </c>
      <c r="B24" s="164" t="s">
        <v>104</v>
      </c>
      <c r="C24" s="165">
        <v>239092</v>
      </c>
      <c r="D24" s="165">
        <v>322907</v>
      </c>
      <c r="E24" s="165">
        <v>409352</v>
      </c>
      <c r="F24" s="165">
        <v>197437</v>
      </c>
      <c r="G24" s="165">
        <v>341894</v>
      </c>
      <c r="H24" s="165">
        <v>286571</v>
      </c>
      <c r="I24" s="166">
        <f>IFERROR(H24/G24-1,"-")</f>
        <v>-0.16181331055824322</v>
      </c>
      <c r="J24" s="167">
        <f t="shared" si="7"/>
        <v>-0.29993990502061796</v>
      </c>
      <c r="K24" s="165">
        <f t="shared" si="8"/>
        <v>-55323</v>
      </c>
      <c r="L24" s="165">
        <f t="shared" si="9"/>
        <v>-122781</v>
      </c>
      <c r="M24" s="166">
        <f>H24/H$8</f>
        <v>9.1247396949181939E-3</v>
      </c>
      <c r="N24" s="80"/>
    </row>
    <row r="25" spans="1:14" x14ac:dyDescent="0.25">
      <c r="A25" s="163" t="s">
        <v>101</v>
      </c>
      <c r="B25" s="164" t="s">
        <v>101</v>
      </c>
      <c r="C25" s="165">
        <v>547337</v>
      </c>
      <c r="D25" s="165">
        <v>558778</v>
      </c>
      <c r="E25" s="165">
        <v>604227</v>
      </c>
      <c r="F25" s="165">
        <v>222316</v>
      </c>
      <c r="G25" s="165">
        <v>584200</v>
      </c>
      <c r="H25" s="165">
        <v>637553</v>
      </c>
      <c r="I25" s="166">
        <f>IFERROR(H25/G25-1,"-")</f>
        <v>9.1326600479287867E-2</v>
      </c>
      <c r="J25" s="167">
        <f t="shared" si="7"/>
        <v>5.5154767992823928E-2</v>
      </c>
      <c r="K25" s="165">
        <f t="shared" si="8"/>
        <v>53353</v>
      </c>
      <c r="L25" s="165">
        <f t="shared" si="9"/>
        <v>33326</v>
      </c>
      <c r="M25" s="166">
        <f>H25/H$8</f>
        <v>2.030039734206943E-2</v>
      </c>
      <c r="N25" s="80"/>
    </row>
    <row r="26" spans="1:14" x14ac:dyDescent="0.25">
      <c r="A26" s="1"/>
      <c r="B26" s="159" t="s">
        <v>108</v>
      </c>
      <c r="C26" s="160">
        <v>12969749</v>
      </c>
      <c r="D26" s="160">
        <v>11899270</v>
      </c>
      <c r="E26" s="160">
        <v>12092366</v>
      </c>
      <c r="F26" s="160">
        <v>3494056</v>
      </c>
      <c r="G26" s="160">
        <v>4837580</v>
      </c>
      <c r="H26" s="160">
        <v>11708263</v>
      </c>
      <c r="I26" s="161">
        <f>IFERROR(H26/G26-1,"-")</f>
        <v>1.4202727396756227</v>
      </c>
      <c r="J26" s="162">
        <f t="shared" si="7"/>
        <v>-3.1764089839821263E-2</v>
      </c>
      <c r="K26" s="160">
        <f t="shared" si="8"/>
        <v>6870683</v>
      </c>
      <c r="L26" s="160">
        <f t="shared" si="9"/>
        <v>-384103</v>
      </c>
      <c r="M26" s="161">
        <f>H26/H$8</f>
        <v>0.37280412935936286</v>
      </c>
      <c r="N26" s="80"/>
    </row>
    <row r="27" spans="1:14" s="57" customFormat="1" x14ac:dyDescent="0.25">
      <c r="B27" s="164" t="s">
        <v>111</v>
      </c>
      <c r="C27" s="165">
        <v>6028907</v>
      </c>
      <c r="D27" s="165">
        <v>5384111</v>
      </c>
      <c r="E27" s="165">
        <v>5650065</v>
      </c>
      <c r="F27" s="165">
        <v>1483938</v>
      </c>
      <c r="G27" s="165">
        <v>1575483</v>
      </c>
      <c r="H27" s="165">
        <v>5839663</v>
      </c>
      <c r="I27" s="166">
        <f t="shared" ref="I27:I34" si="10">IFERROR(H27/G27-1,"-")</f>
        <v>2.7065858533541776</v>
      </c>
      <c r="J27" s="167">
        <f t="shared" si="7"/>
        <v>3.3556782090117476E-2</v>
      </c>
      <c r="K27" s="165">
        <f t="shared" si="8"/>
        <v>4264180</v>
      </c>
      <c r="L27" s="165">
        <f t="shared" si="9"/>
        <v>189598</v>
      </c>
      <c r="M27" s="166">
        <f t="shared" ref="M27:M34" si="11">H27/H$8</f>
        <v>0.18594137153112164</v>
      </c>
      <c r="N27" s="168"/>
    </row>
    <row r="28" spans="1:14" s="57" customFormat="1" x14ac:dyDescent="0.25">
      <c r="B28" s="164" t="s">
        <v>114</v>
      </c>
      <c r="C28" s="165">
        <v>2088480</v>
      </c>
      <c r="D28" s="165">
        <v>1974764</v>
      </c>
      <c r="E28" s="165">
        <v>1813831</v>
      </c>
      <c r="F28" s="165">
        <v>510569</v>
      </c>
      <c r="G28" s="165">
        <v>851193</v>
      </c>
      <c r="H28" s="165">
        <v>1420539</v>
      </c>
      <c r="I28" s="166">
        <f t="shared" si="10"/>
        <v>0.66888003073333535</v>
      </c>
      <c r="J28" s="167">
        <f t="shared" si="7"/>
        <v>-0.21682946206123943</v>
      </c>
      <c r="K28" s="165">
        <f t="shared" si="8"/>
        <v>569346</v>
      </c>
      <c r="L28" s="165">
        <f t="shared" si="9"/>
        <v>-393292</v>
      </c>
      <c r="M28" s="166">
        <f t="shared" si="11"/>
        <v>4.523154332252529E-2</v>
      </c>
      <c r="N28" s="168"/>
    </row>
    <row r="29" spans="1:14" x14ac:dyDescent="0.25">
      <c r="A29" s="1"/>
      <c r="B29" s="164" t="s">
        <v>117</v>
      </c>
      <c r="C29" s="165">
        <v>385959</v>
      </c>
      <c r="D29" s="165">
        <v>402743</v>
      </c>
      <c r="E29" s="165">
        <v>428540</v>
      </c>
      <c r="F29" s="165">
        <v>173273</v>
      </c>
      <c r="G29" s="165">
        <v>321437</v>
      </c>
      <c r="H29" s="165">
        <v>466813</v>
      </c>
      <c r="I29" s="166">
        <f t="shared" si="10"/>
        <v>0.4522690293898961</v>
      </c>
      <c r="J29" s="167">
        <f t="shared" si="7"/>
        <v>8.9310216082512772E-2</v>
      </c>
      <c r="K29" s="165">
        <f t="shared" si="8"/>
        <v>145376</v>
      </c>
      <c r="L29" s="165">
        <f t="shared" si="9"/>
        <v>38273</v>
      </c>
      <c r="M29" s="166">
        <f t="shared" si="11"/>
        <v>1.4863845648037822E-2</v>
      </c>
      <c r="N29" s="80"/>
    </row>
    <row r="30" spans="1:14" x14ac:dyDescent="0.25">
      <c r="A30" s="1"/>
      <c r="B30" s="164" t="s">
        <v>124</v>
      </c>
      <c r="C30" s="165">
        <v>605203</v>
      </c>
      <c r="D30" s="165">
        <v>530274</v>
      </c>
      <c r="E30" s="165">
        <v>502164</v>
      </c>
      <c r="F30" s="165">
        <v>134940</v>
      </c>
      <c r="G30" s="165">
        <v>321774</v>
      </c>
      <c r="H30" s="165">
        <v>583899</v>
      </c>
      <c r="I30" s="166">
        <f t="shared" si="10"/>
        <v>0.81462455015010526</v>
      </c>
      <c r="J30" s="167">
        <f t="shared" si="7"/>
        <v>0.16276555069658527</v>
      </c>
      <c r="K30" s="165">
        <f t="shared" si="8"/>
        <v>262125</v>
      </c>
      <c r="L30" s="165">
        <f t="shared" si="9"/>
        <v>81735</v>
      </c>
      <c r="M30" s="166">
        <f t="shared" si="11"/>
        <v>1.8591994246183453E-2</v>
      </c>
      <c r="N30" s="80"/>
    </row>
    <row r="31" spans="1:14" x14ac:dyDescent="0.25">
      <c r="A31" s="1"/>
      <c r="B31" s="164" t="s">
        <v>120</v>
      </c>
      <c r="C31" s="165">
        <v>601054</v>
      </c>
      <c r="D31" s="165">
        <v>589767</v>
      </c>
      <c r="E31" s="165">
        <v>566275</v>
      </c>
      <c r="F31" s="165">
        <v>241515</v>
      </c>
      <c r="G31" s="165">
        <v>414396</v>
      </c>
      <c r="H31" s="165">
        <v>639629</v>
      </c>
      <c r="I31" s="166">
        <f t="shared" si="10"/>
        <v>0.54352117298429525</v>
      </c>
      <c r="J31" s="167">
        <f t="shared" si="7"/>
        <v>0.12953776875193146</v>
      </c>
      <c r="K31" s="165">
        <f t="shared" si="8"/>
        <v>225233</v>
      </c>
      <c r="L31" s="165">
        <f t="shared" si="9"/>
        <v>73354</v>
      </c>
      <c r="M31" s="166">
        <f t="shared" si="11"/>
        <v>2.0366499493391966E-2</v>
      </c>
      <c r="N31" s="80"/>
    </row>
    <row r="32" spans="1:14" x14ac:dyDescent="0.25">
      <c r="A32" s="1"/>
      <c r="B32" s="164" t="s">
        <v>129</v>
      </c>
      <c r="C32" s="165">
        <v>240850</v>
      </c>
      <c r="D32" s="165">
        <v>208902</v>
      </c>
      <c r="E32" s="165">
        <v>242464</v>
      </c>
      <c r="F32" s="165">
        <v>95128</v>
      </c>
      <c r="G32" s="165">
        <v>58069</v>
      </c>
      <c r="H32" s="165">
        <v>177706</v>
      </c>
      <c r="I32" s="166">
        <f t="shared" si="10"/>
        <v>2.0602559024608653</v>
      </c>
      <c r="J32" s="167">
        <f t="shared" si="7"/>
        <v>-0.26708294839646296</v>
      </c>
      <c r="K32" s="165">
        <f t="shared" si="8"/>
        <v>119637</v>
      </c>
      <c r="L32" s="165">
        <f t="shared" si="9"/>
        <v>-64758</v>
      </c>
      <c r="M32" s="166">
        <f t="shared" si="11"/>
        <v>5.6583568896543352E-3</v>
      </c>
      <c r="N32" s="80"/>
    </row>
    <row r="33" spans="1:14" x14ac:dyDescent="0.25">
      <c r="A33" s="163" t="s">
        <v>145</v>
      </c>
      <c r="B33" s="164" t="s">
        <v>132</v>
      </c>
      <c r="C33" s="165">
        <v>345247</v>
      </c>
      <c r="D33" s="165">
        <v>290446</v>
      </c>
      <c r="E33" s="165">
        <v>276453</v>
      </c>
      <c r="F33" s="165">
        <v>106598</v>
      </c>
      <c r="G33" s="165">
        <v>43884</v>
      </c>
      <c r="H33" s="165">
        <v>147837</v>
      </c>
      <c r="I33" s="166">
        <f t="shared" si="10"/>
        <v>2.3688132348919879</v>
      </c>
      <c r="J33" s="167">
        <f t="shared" si="7"/>
        <v>-0.46523640546494338</v>
      </c>
      <c r="K33" s="165">
        <f t="shared" si="8"/>
        <v>103953</v>
      </c>
      <c r="L33" s="165">
        <f t="shared" si="9"/>
        <v>-128616</v>
      </c>
      <c r="M33" s="166">
        <f t="shared" si="11"/>
        <v>4.7072946748890187E-3</v>
      </c>
      <c r="N33" s="80"/>
    </row>
    <row r="34" spans="1:14" x14ac:dyDescent="0.25">
      <c r="A34" s="169" t="s">
        <v>146</v>
      </c>
      <c r="B34" s="170" t="s">
        <v>146</v>
      </c>
      <c r="C34" s="171">
        <f t="shared" ref="C34" si="12">C26-SUM(C27:C33)</f>
        <v>2674049</v>
      </c>
      <c r="D34" s="171">
        <f t="shared" ref="D34:H34" si="13">D26-SUM(D27:D33)</f>
        <v>2518263</v>
      </c>
      <c r="E34" s="171">
        <f t="shared" si="13"/>
        <v>2612574</v>
      </c>
      <c r="F34" s="171">
        <f t="shared" si="13"/>
        <v>748095</v>
      </c>
      <c r="G34" s="171">
        <f t="shared" si="13"/>
        <v>1251344</v>
      </c>
      <c r="H34" s="171">
        <f t="shared" si="13"/>
        <v>2432177</v>
      </c>
      <c r="I34" s="172">
        <f t="shared" si="10"/>
        <v>0.94365178560012275</v>
      </c>
      <c r="J34" s="173">
        <f t="shared" si="7"/>
        <v>-6.9049527400946387E-2</v>
      </c>
      <c r="K34" s="171">
        <f>H34-G34</f>
        <v>1180833</v>
      </c>
      <c r="L34" s="171">
        <f t="shared" si="9"/>
        <v>-180397</v>
      </c>
      <c r="M34" s="172">
        <f t="shared" si="11"/>
        <v>7.7443223553559315E-2</v>
      </c>
      <c r="N34" s="80"/>
    </row>
    <row r="35" spans="1:14" s="146" customFormat="1" x14ac:dyDescent="0.25">
      <c r="B35" s="155" t="s">
        <v>48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</row>
    <row r="36" spans="1:14" x14ac:dyDescent="0.25">
      <c r="A36" s="1">
        <v>3</v>
      </c>
      <c r="B36" s="156" t="s">
        <v>69</v>
      </c>
      <c r="C36" s="178">
        <v>10831000</v>
      </c>
      <c r="D36" s="178">
        <v>10182826</v>
      </c>
      <c r="E36" s="178">
        <v>10093577</v>
      </c>
      <c r="F36" s="178">
        <v>2858440</v>
      </c>
      <c r="G36" s="178">
        <v>3367162</v>
      </c>
      <c r="H36" s="178">
        <v>8865243</v>
      </c>
      <c r="I36" s="179">
        <f>IFERROR(H36/G36-1,"-")</f>
        <v>1.6328531267577859</v>
      </c>
      <c r="J36" s="179">
        <f>IFERROR(H36/E36-1,"-")</f>
        <v>-0.12169461827060912</v>
      </c>
      <c r="K36" s="178">
        <f>H36-G36</f>
        <v>5498081</v>
      </c>
      <c r="L36" s="178">
        <f>H36-E36</f>
        <v>-1228334</v>
      </c>
      <c r="M36" s="179">
        <f>H36/H$8</f>
        <v>0.28227920727217914</v>
      </c>
      <c r="N36" s="80"/>
    </row>
    <row r="37" spans="1:14" x14ac:dyDescent="0.25">
      <c r="A37" s="1" t="s">
        <v>97</v>
      </c>
      <c r="B37" s="159" t="s">
        <v>98</v>
      </c>
      <c r="C37" s="160">
        <v>674520</v>
      </c>
      <c r="D37" s="160">
        <v>676860</v>
      </c>
      <c r="E37" s="160">
        <v>614530</v>
      </c>
      <c r="F37" s="160">
        <v>241430</v>
      </c>
      <c r="G37" s="160">
        <v>350874</v>
      </c>
      <c r="H37" s="160">
        <v>513218</v>
      </c>
      <c r="I37" s="161">
        <f>IFERROR(H37/G37-1,"-")</f>
        <v>0.4626846104299549</v>
      </c>
      <c r="J37" s="162">
        <f t="shared" ref="J37:J48" si="14">IFERROR(H37/E37-1,"-")</f>
        <v>-0.16486095064520856</v>
      </c>
      <c r="K37" s="160">
        <f t="shared" ref="K37:K47" si="15">H37-G37</f>
        <v>162344</v>
      </c>
      <c r="L37" s="160">
        <f t="shared" ref="L37:L48" si="16">H37-E37</f>
        <v>-101312</v>
      </c>
      <c r="M37" s="161">
        <f>H37/H$8</f>
        <v>1.6341432513221944E-2</v>
      </c>
      <c r="N37" s="80"/>
    </row>
    <row r="38" spans="1:14" x14ac:dyDescent="0.25">
      <c r="A38" s="163" t="s">
        <v>104</v>
      </c>
      <c r="B38" s="164" t="s">
        <v>104</v>
      </c>
      <c r="C38" s="165">
        <v>205390</v>
      </c>
      <c r="D38" s="165">
        <v>205233</v>
      </c>
      <c r="E38" s="165">
        <v>210543</v>
      </c>
      <c r="F38" s="165">
        <v>92534</v>
      </c>
      <c r="G38" s="165">
        <v>131066</v>
      </c>
      <c r="H38" s="165">
        <v>155108</v>
      </c>
      <c r="I38" s="166">
        <f>IFERROR(H38/G38-1,"-")</f>
        <v>0.18343430027619667</v>
      </c>
      <c r="J38" s="167">
        <f t="shared" si="14"/>
        <v>-0.26329538384083062</v>
      </c>
      <c r="K38" s="165">
        <f t="shared" si="15"/>
        <v>24042</v>
      </c>
      <c r="L38" s="165">
        <f t="shared" si="16"/>
        <v>-55435</v>
      </c>
      <c r="M38" s="166">
        <f>H38/H$8</f>
        <v>4.9388114100846602E-3</v>
      </c>
      <c r="N38" s="80"/>
    </row>
    <row r="39" spans="1:14" x14ac:dyDescent="0.25">
      <c r="A39" s="163" t="s">
        <v>101</v>
      </c>
      <c r="B39" s="164" t="s">
        <v>101</v>
      </c>
      <c r="C39" s="165">
        <v>469130</v>
      </c>
      <c r="D39" s="165">
        <v>471627</v>
      </c>
      <c r="E39" s="165">
        <v>403987</v>
      </c>
      <c r="F39" s="165">
        <v>148896</v>
      </c>
      <c r="G39" s="165">
        <v>219808</v>
      </c>
      <c r="H39" s="165">
        <v>358110</v>
      </c>
      <c r="I39" s="166">
        <f>IFERROR(H39/G39-1,"-")</f>
        <v>0.62919456980637656</v>
      </c>
      <c r="J39" s="167">
        <f t="shared" si="14"/>
        <v>-0.11356058487030518</v>
      </c>
      <c r="K39" s="165">
        <f t="shared" si="15"/>
        <v>138302</v>
      </c>
      <c r="L39" s="165">
        <f t="shared" si="16"/>
        <v>-45877</v>
      </c>
      <c r="M39" s="166">
        <f>H39/H$8</f>
        <v>1.1402621103137283E-2</v>
      </c>
      <c r="N39" s="80"/>
    </row>
    <row r="40" spans="1:14" x14ac:dyDescent="0.25">
      <c r="A40" s="1"/>
      <c r="B40" s="159" t="s">
        <v>108</v>
      </c>
      <c r="C40" s="160">
        <v>10156480</v>
      </c>
      <c r="D40" s="160">
        <v>9505966</v>
      </c>
      <c r="E40" s="160">
        <v>9479047</v>
      </c>
      <c r="F40" s="160">
        <v>2617010</v>
      </c>
      <c r="G40" s="160">
        <v>3016288</v>
      </c>
      <c r="H40" s="160">
        <v>8352025</v>
      </c>
      <c r="I40" s="161">
        <f>IFERROR(H40/G40-1,"-")</f>
        <v>1.7689746469833119</v>
      </c>
      <c r="J40" s="162">
        <f t="shared" si="14"/>
        <v>-0.11889612953707263</v>
      </c>
      <c r="K40" s="160">
        <f t="shared" si="15"/>
        <v>5335737</v>
      </c>
      <c r="L40" s="160">
        <f t="shared" si="16"/>
        <v>-1127022</v>
      </c>
      <c r="M40" s="161">
        <f>H40/H$8</f>
        <v>0.26593777475895719</v>
      </c>
      <c r="N40" s="80"/>
    </row>
    <row r="41" spans="1:14" s="57" customFormat="1" x14ac:dyDescent="0.25">
      <c r="B41" s="164" t="s">
        <v>111</v>
      </c>
      <c r="C41" s="165">
        <v>5215610</v>
      </c>
      <c r="D41" s="165">
        <v>4765036</v>
      </c>
      <c r="E41" s="165">
        <v>5094935</v>
      </c>
      <c r="F41" s="165">
        <v>1173619</v>
      </c>
      <c r="G41" s="165">
        <v>1066343</v>
      </c>
      <c r="H41" s="165">
        <v>4256430</v>
      </c>
      <c r="I41" s="166">
        <f t="shared" ref="I41:I48" si="17">IFERROR(H41/G41-1,"-")</f>
        <v>2.9916143304734031</v>
      </c>
      <c r="J41" s="167">
        <f t="shared" si="14"/>
        <v>-0.16457619184543082</v>
      </c>
      <c r="K41" s="165">
        <f t="shared" si="15"/>
        <v>3190087</v>
      </c>
      <c r="L41" s="165">
        <f t="shared" si="16"/>
        <v>-838505</v>
      </c>
      <c r="M41" s="166">
        <f t="shared" ref="M41:M48" si="18">H41/H$8</f>
        <v>0.1355294701126096</v>
      </c>
      <c r="N41" s="168"/>
    </row>
    <row r="42" spans="1:14" s="57" customFormat="1" x14ac:dyDescent="0.25">
      <c r="B42" s="164" t="s">
        <v>114</v>
      </c>
      <c r="C42" s="165">
        <v>649122</v>
      </c>
      <c r="D42" s="165">
        <v>637223</v>
      </c>
      <c r="E42" s="165">
        <v>470924</v>
      </c>
      <c r="F42" s="165">
        <v>139836</v>
      </c>
      <c r="G42" s="165">
        <v>174981</v>
      </c>
      <c r="H42" s="165">
        <v>311196</v>
      </c>
      <c r="I42" s="166">
        <f t="shared" si="17"/>
        <v>0.77845594664563578</v>
      </c>
      <c r="J42" s="167">
        <f t="shared" si="14"/>
        <v>-0.33917999507351504</v>
      </c>
      <c r="K42" s="165">
        <f t="shared" si="15"/>
        <v>136215</v>
      </c>
      <c r="L42" s="165">
        <f t="shared" si="16"/>
        <v>-159728</v>
      </c>
      <c r="M42" s="166">
        <f t="shared" si="18"/>
        <v>9.9088271112560654E-3</v>
      </c>
      <c r="N42" s="168"/>
    </row>
    <row r="43" spans="1:14" x14ac:dyDescent="0.25">
      <c r="A43" s="1"/>
      <c r="B43" s="164" t="s">
        <v>117</v>
      </c>
      <c r="C43" s="165">
        <v>195174</v>
      </c>
      <c r="D43" s="165">
        <v>179800</v>
      </c>
      <c r="E43" s="165">
        <v>178407</v>
      </c>
      <c r="F43" s="165">
        <v>67848</v>
      </c>
      <c r="G43" s="165">
        <v>127385</v>
      </c>
      <c r="H43" s="165">
        <v>198903</v>
      </c>
      <c r="I43" s="166">
        <f t="shared" si="17"/>
        <v>0.56143187973466269</v>
      </c>
      <c r="J43" s="167">
        <f t="shared" si="14"/>
        <v>0.11488338462055858</v>
      </c>
      <c r="K43" s="165">
        <f t="shared" si="15"/>
        <v>71518</v>
      </c>
      <c r="L43" s="165">
        <f t="shared" si="16"/>
        <v>20496</v>
      </c>
      <c r="M43" s="166">
        <f t="shared" si="18"/>
        <v>6.3332929694153049E-3</v>
      </c>
      <c r="N43" s="80"/>
    </row>
    <row r="44" spans="1:14" x14ac:dyDescent="0.25">
      <c r="A44" s="1"/>
      <c r="B44" s="164" t="s">
        <v>124</v>
      </c>
      <c r="C44" s="165">
        <v>475236</v>
      </c>
      <c r="D44" s="165">
        <v>472273</v>
      </c>
      <c r="E44" s="165">
        <v>451476</v>
      </c>
      <c r="F44" s="165">
        <v>124287</v>
      </c>
      <c r="G44" s="165">
        <v>239923</v>
      </c>
      <c r="H44" s="165">
        <v>477050</v>
      </c>
      <c r="I44" s="166">
        <f t="shared" si="17"/>
        <v>0.98834626109210033</v>
      </c>
      <c r="J44" s="167">
        <f t="shared" si="14"/>
        <v>5.6645314479617959E-2</v>
      </c>
      <c r="K44" s="165">
        <f t="shared" si="15"/>
        <v>237127</v>
      </c>
      <c r="L44" s="165">
        <f t="shared" si="16"/>
        <v>25574</v>
      </c>
      <c r="M44" s="166">
        <f t="shared" si="18"/>
        <v>1.5189803125440901E-2</v>
      </c>
      <c r="N44" s="80"/>
    </row>
    <row r="45" spans="1:14" x14ac:dyDescent="0.25">
      <c r="A45" s="1"/>
      <c r="B45" s="164" t="s">
        <v>120</v>
      </c>
      <c r="C45" s="165">
        <v>411458</v>
      </c>
      <c r="D45" s="165">
        <v>354256</v>
      </c>
      <c r="E45" s="165">
        <v>353625</v>
      </c>
      <c r="F45" s="165">
        <v>131712</v>
      </c>
      <c r="G45" s="165">
        <v>184201</v>
      </c>
      <c r="H45" s="165">
        <v>318686</v>
      </c>
      <c r="I45" s="166">
        <f t="shared" si="17"/>
        <v>0.73009918512928818</v>
      </c>
      <c r="J45" s="167">
        <f t="shared" si="14"/>
        <v>-9.8802403676210626E-2</v>
      </c>
      <c r="K45" s="165">
        <f t="shared" si="15"/>
        <v>134485</v>
      </c>
      <c r="L45" s="165">
        <f t="shared" si="16"/>
        <v>-34939</v>
      </c>
      <c r="M45" s="166">
        <f t="shared" si="18"/>
        <v>1.0147317050276194E-2</v>
      </c>
      <c r="N45" s="80"/>
    </row>
    <row r="46" spans="1:14" x14ac:dyDescent="0.25">
      <c r="A46" s="1"/>
      <c r="B46" s="164" t="s">
        <v>129</v>
      </c>
      <c r="C46" s="165">
        <v>250879</v>
      </c>
      <c r="D46" s="165">
        <v>243705</v>
      </c>
      <c r="E46" s="165">
        <v>227686</v>
      </c>
      <c r="F46" s="165">
        <v>86739</v>
      </c>
      <c r="G46" s="165">
        <v>81833</v>
      </c>
      <c r="H46" s="165">
        <v>185692</v>
      </c>
      <c r="I46" s="166">
        <f t="shared" si="17"/>
        <v>1.2691579191768603</v>
      </c>
      <c r="J46" s="167">
        <f t="shared" si="14"/>
        <v>-0.18443821754521583</v>
      </c>
      <c r="K46" s="165">
        <f t="shared" si="15"/>
        <v>103859</v>
      </c>
      <c r="L46" s="165">
        <f t="shared" si="16"/>
        <v>-41994</v>
      </c>
      <c r="M46" s="166">
        <f t="shared" si="18"/>
        <v>5.9126400208979598E-3</v>
      </c>
      <c r="N46" s="80"/>
    </row>
    <row r="47" spans="1:14" x14ac:dyDescent="0.25">
      <c r="A47" s="163" t="s">
        <v>145</v>
      </c>
      <c r="B47" s="164" t="s">
        <v>132</v>
      </c>
      <c r="C47" s="165">
        <v>485850</v>
      </c>
      <c r="D47" s="165">
        <v>418610</v>
      </c>
      <c r="E47" s="165">
        <v>366669</v>
      </c>
      <c r="F47" s="165">
        <v>150036</v>
      </c>
      <c r="G47" s="165">
        <v>88248</v>
      </c>
      <c r="H47" s="165">
        <v>188228</v>
      </c>
      <c r="I47" s="166">
        <f t="shared" si="17"/>
        <v>1.1329435227993834</v>
      </c>
      <c r="J47" s="167">
        <f t="shared" si="14"/>
        <v>-0.48665417583706283</v>
      </c>
      <c r="K47" s="165">
        <f t="shared" si="15"/>
        <v>99980</v>
      </c>
      <c r="L47" s="165">
        <f t="shared" si="16"/>
        <v>-178441</v>
      </c>
      <c r="M47" s="166">
        <f t="shared" si="18"/>
        <v>5.9933890843632525E-3</v>
      </c>
      <c r="N47" s="80"/>
    </row>
    <row r="48" spans="1:14" x14ac:dyDescent="0.25">
      <c r="A48" s="169" t="s">
        <v>146</v>
      </c>
      <c r="B48" s="170" t="s">
        <v>146</v>
      </c>
      <c r="C48" s="171">
        <f t="shared" ref="C48:H48" si="19">C40-SUM(C41:C47)</f>
        <v>2473151</v>
      </c>
      <c r="D48" s="171">
        <f t="shared" si="19"/>
        <v>2435063</v>
      </c>
      <c r="E48" s="171">
        <f t="shared" si="19"/>
        <v>2335325</v>
      </c>
      <c r="F48" s="171">
        <f t="shared" si="19"/>
        <v>742933</v>
      </c>
      <c r="G48" s="171">
        <f t="shared" si="19"/>
        <v>1053374</v>
      </c>
      <c r="H48" s="171">
        <f t="shared" si="19"/>
        <v>2415840</v>
      </c>
      <c r="I48" s="172">
        <f t="shared" si="17"/>
        <v>1.2934304435081936</v>
      </c>
      <c r="J48" s="173">
        <f t="shared" si="14"/>
        <v>3.4476999989294876E-2</v>
      </c>
      <c r="K48" s="171">
        <f>H48-G48</f>
        <v>1362466</v>
      </c>
      <c r="L48" s="171">
        <f t="shared" si="16"/>
        <v>80515</v>
      </c>
      <c r="M48" s="172">
        <f t="shared" si="18"/>
        <v>7.6923035284697919E-2</v>
      </c>
      <c r="N48" s="80"/>
    </row>
    <row r="49" spans="1:14" s="146" customFormat="1" x14ac:dyDescent="0.25">
      <c r="B49" s="155" t="s">
        <v>49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</row>
    <row r="50" spans="1:14" x14ac:dyDescent="0.25">
      <c r="A50" s="1">
        <v>3</v>
      </c>
      <c r="B50" s="156" t="s">
        <v>69</v>
      </c>
      <c r="C50" s="178">
        <v>290576</v>
      </c>
      <c r="D50" s="178">
        <v>241605</v>
      </c>
      <c r="E50" s="178">
        <v>234787</v>
      </c>
      <c r="F50" s="178">
        <v>65275</v>
      </c>
      <c r="G50" s="178">
        <v>98762</v>
      </c>
      <c r="H50" s="178">
        <v>168339</v>
      </c>
      <c r="I50" s="179">
        <f>IFERROR(H50/G50-1,"-")</f>
        <v>0.70449160608331129</v>
      </c>
      <c r="J50" s="179">
        <f>IFERROR(H50/E50-1,"-")</f>
        <v>-0.28301396584989802</v>
      </c>
      <c r="K50" s="178">
        <f>H50-G50</f>
        <v>69577</v>
      </c>
      <c r="L50" s="178">
        <f>H50-E50</f>
        <v>-66448</v>
      </c>
      <c r="M50" s="179">
        <f>H50/H$8</f>
        <v>5.3601011808690818E-3</v>
      </c>
      <c r="N50" s="80"/>
    </row>
    <row r="51" spans="1:14" x14ac:dyDescent="0.25">
      <c r="A51" s="1" t="s">
        <v>97</v>
      </c>
      <c r="B51" s="159" t="s">
        <v>98</v>
      </c>
      <c r="C51" s="160">
        <v>29969</v>
      </c>
      <c r="D51" s="160">
        <v>33536</v>
      </c>
      <c r="E51" s="160">
        <v>30969</v>
      </c>
      <c r="F51" s="160">
        <v>6950</v>
      </c>
      <c r="G51" s="160">
        <v>17286</v>
      </c>
      <c r="H51" s="160">
        <v>21218</v>
      </c>
      <c r="I51" s="161">
        <f>IFERROR(H51/G51-1,"-")</f>
        <v>0.2274673145898416</v>
      </c>
      <c r="J51" s="162">
        <f t="shared" ref="J51:J62" si="20">IFERROR(H51/E51-1,"-")</f>
        <v>-0.31486325034712126</v>
      </c>
      <c r="K51" s="160">
        <f t="shared" ref="K51:K61" si="21">H51-G51</f>
        <v>3932</v>
      </c>
      <c r="L51" s="160">
        <f t="shared" ref="L51:L62" si="22">H51-E51</f>
        <v>-9751</v>
      </c>
      <c r="M51" s="161">
        <f>H51/H$8</f>
        <v>6.7560474314140031E-4</v>
      </c>
      <c r="N51" s="80"/>
    </row>
    <row r="52" spans="1:14" x14ac:dyDescent="0.25">
      <c r="A52" s="163" t="s">
        <v>104</v>
      </c>
      <c r="B52" s="164" t="s">
        <v>104</v>
      </c>
      <c r="C52" s="165">
        <v>17410</v>
      </c>
      <c r="D52" s="165">
        <v>18429</v>
      </c>
      <c r="E52" s="165">
        <v>12961</v>
      </c>
      <c r="F52" s="165">
        <v>5003</v>
      </c>
      <c r="G52" s="165">
        <v>6990</v>
      </c>
      <c r="H52" s="165">
        <v>6990</v>
      </c>
      <c r="I52" s="166">
        <f>IFERROR(H52/G52-1,"-")</f>
        <v>0</v>
      </c>
      <c r="J52" s="167">
        <f t="shared" si="20"/>
        <v>-0.46068976159246977</v>
      </c>
      <c r="K52" s="165">
        <f t="shared" si="21"/>
        <v>0</v>
      </c>
      <c r="L52" s="165">
        <f t="shared" si="22"/>
        <v>-5971</v>
      </c>
      <c r="M52" s="166">
        <f>H52/H$8</f>
        <v>2.2256938234321746E-4</v>
      </c>
      <c r="N52" s="80"/>
    </row>
    <row r="53" spans="1:14" x14ac:dyDescent="0.25">
      <c r="A53" s="163" t="s">
        <v>101</v>
      </c>
      <c r="B53" s="164" t="s">
        <v>101</v>
      </c>
      <c r="C53" s="165">
        <v>12559</v>
      </c>
      <c r="D53" s="165">
        <v>15107</v>
      </c>
      <c r="E53" s="165">
        <v>18008</v>
      </c>
      <c r="F53" s="165">
        <v>1947</v>
      </c>
      <c r="G53" s="165">
        <v>10296</v>
      </c>
      <c r="H53" s="165">
        <v>14228</v>
      </c>
      <c r="I53" s="166">
        <f>IFERROR(H53/G53-1,"-")</f>
        <v>0.38189588189588197</v>
      </c>
      <c r="J53" s="167">
        <f t="shared" si="20"/>
        <v>-0.20990670812972012</v>
      </c>
      <c r="K53" s="165">
        <f t="shared" si="21"/>
        <v>3932</v>
      </c>
      <c r="L53" s="165">
        <f t="shared" si="22"/>
        <v>-3780</v>
      </c>
      <c r="M53" s="166">
        <f>H53/H$8</f>
        <v>4.5303536079818285E-4</v>
      </c>
      <c r="N53" s="80"/>
    </row>
    <row r="54" spans="1:14" x14ac:dyDescent="0.25">
      <c r="A54" s="1"/>
      <c r="B54" s="159" t="s">
        <v>108</v>
      </c>
      <c r="C54" s="160">
        <v>260607</v>
      </c>
      <c r="D54" s="160">
        <v>208069</v>
      </c>
      <c r="E54" s="160">
        <v>203818</v>
      </c>
      <c r="F54" s="160">
        <v>58325</v>
      </c>
      <c r="G54" s="160">
        <v>81476</v>
      </c>
      <c r="H54" s="160">
        <v>147121</v>
      </c>
      <c r="I54" s="161">
        <f>IFERROR(H54/G54-1,"-")</f>
        <v>0.80569738327851148</v>
      </c>
      <c r="J54" s="162">
        <f t="shared" si="20"/>
        <v>-0.2781746460077128</v>
      </c>
      <c r="K54" s="160">
        <f t="shared" si="21"/>
        <v>65645</v>
      </c>
      <c r="L54" s="160">
        <f t="shared" si="22"/>
        <v>-56697</v>
      </c>
      <c r="M54" s="161">
        <f>H54/H$8</f>
        <v>4.684496437727682E-3</v>
      </c>
      <c r="N54" s="80"/>
    </row>
    <row r="55" spans="1:14" s="57" customFormat="1" x14ac:dyDescent="0.25">
      <c r="B55" s="164" t="s">
        <v>111</v>
      </c>
      <c r="C55" s="165">
        <v>76794</v>
      </c>
      <c r="D55" s="165">
        <v>68012</v>
      </c>
      <c r="E55" s="165">
        <v>67733</v>
      </c>
      <c r="F55" s="165">
        <v>19771</v>
      </c>
      <c r="G55" s="165">
        <v>20693</v>
      </c>
      <c r="H55" s="165">
        <v>65122</v>
      </c>
      <c r="I55" s="166">
        <f t="shared" ref="I55:I62" si="23">IFERROR(H55/G55-1,"-")</f>
        <v>2.1470545595128789</v>
      </c>
      <c r="J55" s="167">
        <f t="shared" si="20"/>
        <v>-3.8548418053238498E-2</v>
      </c>
      <c r="K55" s="165">
        <f t="shared" si="21"/>
        <v>44429</v>
      </c>
      <c r="L55" s="165">
        <f t="shared" si="22"/>
        <v>-2611</v>
      </c>
      <c r="M55" s="166">
        <f t="shared" ref="M55:M62" si="24">H55/H$8</f>
        <v>2.0735569838276121E-3</v>
      </c>
      <c r="N55" s="168"/>
    </row>
    <row r="56" spans="1:14" s="57" customFormat="1" x14ac:dyDescent="0.25">
      <c r="B56" s="164" t="s">
        <v>114</v>
      </c>
      <c r="C56" s="165">
        <v>109330</v>
      </c>
      <c r="D56" s="165">
        <v>80523</v>
      </c>
      <c r="E56" s="165">
        <v>69940</v>
      </c>
      <c r="F56" s="165">
        <v>18669</v>
      </c>
      <c r="G56" s="165">
        <v>31230</v>
      </c>
      <c r="H56" s="165">
        <v>34084</v>
      </c>
      <c r="I56" s="166">
        <f t="shared" si="23"/>
        <v>9.1386487351905243E-2</v>
      </c>
      <c r="J56" s="167">
        <f t="shared" si="20"/>
        <v>-0.51266800114383759</v>
      </c>
      <c r="K56" s="165">
        <f t="shared" si="21"/>
        <v>2854</v>
      </c>
      <c r="L56" s="165">
        <f t="shared" si="22"/>
        <v>-35856</v>
      </c>
      <c r="M56" s="166">
        <f t="shared" si="24"/>
        <v>1.0852725075516773E-3</v>
      </c>
      <c r="N56" s="168"/>
    </row>
    <row r="57" spans="1:14" x14ac:dyDescent="0.25">
      <c r="A57" s="1"/>
      <c r="B57" s="164" t="s">
        <v>117</v>
      </c>
      <c r="C57" s="165">
        <v>6338</v>
      </c>
      <c r="D57" s="165">
        <v>4813</v>
      </c>
      <c r="E57" s="165">
        <v>6792</v>
      </c>
      <c r="F57" s="165">
        <v>1519</v>
      </c>
      <c r="G57" s="165">
        <v>3873</v>
      </c>
      <c r="H57" s="165">
        <v>6397</v>
      </c>
      <c r="I57" s="166">
        <f t="shared" si="23"/>
        <v>0.65169119545571919</v>
      </c>
      <c r="J57" s="167">
        <f t="shared" si="20"/>
        <v>-5.815665488810362E-2</v>
      </c>
      <c r="K57" s="165">
        <f t="shared" si="21"/>
        <v>2524</v>
      </c>
      <c r="L57" s="165">
        <f t="shared" si="22"/>
        <v>-395</v>
      </c>
      <c r="M57" s="166">
        <f t="shared" si="24"/>
        <v>2.0368760212440088E-4</v>
      </c>
      <c r="N57" s="80"/>
    </row>
    <row r="58" spans="1:14" x14ac:dyDescent="0.25">
      <c r="A58" s="1"/>
      <c r="B58" s="164" t="s">
        <v>124</v>
      </c>
      <c r="C58" s="165">
        <v>4079</v>
      </c>
      <c r="D58" s="165">
        <v>3199</v>
      </c>
      <c r="E58" s="165">
        <v>3713</v>
      </c>
      <c r="F58" s="165">
        <v>1082</v>
      </c>
      <c r="G58" s="165">
        <v>2191</v>
      </c>
      <c r="H58" s="165">
        <v>3053</v>
      </c>
      <c r="I58" s="166">
        <f t="shared" si="23"/>
        <v>0.39342765860337736</v>
      </c>
      <c r="J58" s="167">
        <f t="shared" si="20"/>
        <v>-0.17775383786695398</v>
      </c>
      <c r="K58" s="165">
        <f t="shared" si="21"/>
        <v>862</v>
      </c>
      <c r="L58" s="165">
        <f t="shared" si="22"/>
        <v>-660</v>
      </c>
      <c r="M58" s="166">
        <f t="shared" si="24"/>
        <v>9.7210919069219302E-5</v>
      </c>
      <c r="N58" s="80"/>
    </row>
    <row r="59" spans="1:14" x14ac:dyDescent="0.25">
      <c r="A59" s="1"/>
      <c r="B59" s="164" t="s">
        <v>120</v>
      </c>
      <c r="C59" s="165">
        <v>3626</v>
      </c>
      <c r="D59" s="165">
        <v>3208</v>
      </c>
      <c r="E59" s="165">
        <v>4285</v>
      </c>
      <c r="F59" s="165">
        <v>1095</v>
      </c>
      <c r="G59" s="165">
        <v>1459</v>
      </c>
      <c r="H59" s="165">
        <v>2254</v>
      </c>
      <c r="I59" s="166">
        <f t="shared" si="23"/>
        <v>0.544893762851268</v>
      </c>
      <c r="J59" s="167">
        <f t="shared" si="20"/>
        <v>-0.47397899649941655</v>
      </c>
      <c r="K59" s="165">
        <f t="shared" si="21"/>
        <v>795</v>
      </c>
      <c r="L59" s="165">
        <f t="shared" si="22"/>
        <v>-2031</v>
      </c>
      <c r="M59" s="166">
        <f t="shared" si="24"/>
        <v>7.1769869499515326E-5</v>
      </c>
      <c r="N59" s="80"/>
    </row>
    <row r="60" spans="1:14" x14ac:dyDescent="0.25">
      <c r="A60" s="1"/>
      <c r="B60" s="164" t="s">
        <v>129</v>
      </c>
      <c r="C60" s="165">
        <v>1846</v>
      </c>
      <c r="D60" s="165">
        <v>1979</v>
      </c>
      <c r="E60" s="165">
        <v>1783</v>
      </c>
      <c r="F60" s="165">
        <v>713</v>
      </c>
      <c r="G60" s="165">
        <v>445</v>
      </c>
      <c r="H60" s="165">
        <v>554</v>
      </c>
      <c r="I60" s="166">
        <f t="shared" si="23"/>
        <v>0.24494382022471917</v>
      </c>
      <c r="J60" s="167">
        <f t="shared" si="20"/>
        <v>-0.68928771733034211</v>
      </c>
      <c r="K60" s="165">
        <f t="shared" si="21"/>
        <v>109</v>
      </c>
      <c r="L60" s="165">
        <f t="shared" si="22"/>
        <v>-1229</v>
      </c>
      <c r="M60" s="166">
        <f t="shared" si="24"/>
        <v>1.763997679801752E-5</v>
      </c>
      <c r="N60" s="80"/>
    </row>
    <row r="61" spans="1:14" x14ac:dyDescent="0.25">
      <c r="A61" s="163" t="s">
        <v>145</v>
      </c>
      <c r="B61" s="164" t="s">
        <v>132</v>
      </c>
      <c r="C61" s="165">
        <v>3699</v>
      </c>
      <c r="D61" s="165">
        <v>2762</v>
      </c>
      <c r="E61" s="165">
        <v>3475</v>
      </c>
      <c r="F61" s="165">
        <v>1531</v>
      </c>
      <c r="G61" s="165">
        <v>432</v>
      </c>
      <c r="H61" s="165">
        <v>418</v>
      </c>
      <c r="I61" s="166">
        <f t="shared" si="23"/>
        <v>-3.240740740740744E-2</v>
      </c>
      <c r="J61" s="167">
        <f t="shared" si="20"/>
        <v>-0.87971223021582734</v>
      </c>
      <c r="K61" s="165">
        <f t="shared" si="21"/>
        <v>-14</v>
      </c>
      <c r="L61" s="165">
        <f t="shared" si="22"/>
        <v>-3057</v>
      </c>
      <c r="M61" s="166">
        <f t="shared" si="24"/>
        <v>1.3309585381897697E-5</v>
      </c>
      <c r="N61" s="80"/>
    </row>
    <row r="62" spans="1:14" x14ac:dyDescent="0.25">
      <c r="A62" s="169" t="s">
        <v>146</v>
      </c>
      <c r="B62" s="170" t="s">
        <v>146</v>
      </c>
      <c r="C62" s="171">
        <f t="shared" ref="C62:H62" si="25">C54-SUM(C55:C61)</f>
        <v>54895</v>
      </c>
      <c r="D62" s="171">
        <f t="shared" si="25"/>
        <v>43573</v>
      </c>
      <c r="E62" s="171">
        <f t="shared" si="25"/>
        <v>46097</v>
      </c>
      <c r="F62" s="171">
        <f t="shared" si="25"/>
        <v>13945</v>
      </c>
      <c r="G62" s="171">
        <f t="shared" si="25"/>
        <v>21153</v>
      </c>
      <c r="H62" s="171">
        <f t="shared" si="25"/>
        <v>35239</v>
      </c>
      <c r="I62" s="172">
        <f t="shared" si="23"/>
        <v>0.6659102727745474</v>
      </c>
      <c r="J62" s="173">
        <f t="shared" si="20"/>
        <v>-0.23554678178623334</v>
      </c>
      <c r="K62" s="171">
        <f>H62-G62</f>
        <v>14086</v>
      </c>
      <c r="L62" s="171">
        <f t="shared" si="22"/>
        <v>-10858</v>
      </c>
      <c r="M62" s="172">
        <f t="shared" si="24"/>
        <v>1.122048993475342E-3</v>
      </c>
      <c r="N62" s="80"/>
    </row>
    <row r="63" spans="1:14" s="146" customFormat="1" x14ac:dyDescent="0.25">
      <c r="B63" s="155" t="s">
        <v>50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</row>
    <row r="64" spans="1:14" x14ac:dyDescent="0.25">
      <c r="A64" s="1">
        <v>3</v>
      </c>
      <c r="B64" s="156" t="s">
        <v>69</v>
      </c>
      <c r="C64" s="178">
        <v>986090</v>
      </c>
      <c r="D64" s="178">
        <v>886765</v>
      </c>
      <c r="E64" s="178">
        <v>834528</v>
      </c>
      <c r="F64" s="178">
        <v>295880</v>
      </c>
      <c r="G64" s="178">
        <v>419370</v>
      </c>
      <c r="H64" s="178">
        <v>1014697</v>
      </c>
      <c r="I64" s="179">
        <f>IFERROR(H64/G64-1,"-")</f>
        <v>1.4195745999952307</v>
      </c>
      <c r="J64" s="179">
        <f>IFERROR(H64/E64-1,"-")</f>
        <v>0.21589329537175495</v>
      </c>
      <c r="K64" s="178">
        <f>H64-G64</f>
        <v>595327</v>
      </c>
      <c r="L64" s="178">
        <f>H64-E64</f>
        <v>180169</v>
      </c>
      <c r="M64" s="179">
        <f>H64/H$8</f>
        <v>3.2309082196783363E-2</v>
      </c>
      <c r="N64" s="80"/>
    </row>
    <row r="65" spans="1:14" x14ac:dyDescent="0.25">
      <c r="A65" s="1" t="s">
        <v>97</v>
      </c>
      <c r="B65" s="159" t="s">
        <v>98</v>
      </c>
      <c r="C65" s="160">
        <v>144942</v>
      </c>
      <c r="D65" s="160">
        <v>145700</v>
      </c>
      <c r="E65" s="160">
        <v>158439</v>
      </c>
      <c r="F65" s="160">
        <v>84704</v>
      </c>
      <c r="G65" s="160">
        <v>83752</v>
      </c>
      <c r="H65" s="160">
        <v>119256</v>
      </c>
      <c r="I65" s="161">
        <f>IFERROR(H65/G65-1,"-")</f>
        <v>0.42391823478842294</v>
      </c>
      <c r="J65" s="162">
        <f t="shared" ref="J65:J76" si="26">IFERROR(H65/E65-1,"-")</f>
        <v>-0.24730653437600592</v>
      </c>
      <c r="K65" s="160">
        <f t="shared" ref="K65:K75" si="27">H65-G65</f>
        <v>35504</v>
      </c>
      <c r="L65" s="160">
        <f t="shared" ref="L65:L76" si="28">H65-E65</f>
        <v>-39183</v>
      </c>
      <c r="M65" s="161">
        <f>H65/H$8</f>
        <v>3.797243814123425E-3</v>
      </c>
      <c r="N65" s="80"/>
    </row>
    <row r="66" spans="1:14" x14ac:dyDescent="0.25">
      <c r="A66" s="163" t="s">
        <v>104</v>
      </c>
      <c r="B66" s="164" t="s">
        <v>104</v>
      </c>
      <c r="C66" s="165">
        <v>83714</v>
      </c>
      <c r="D66" s="165">
        <v>69901</v>
      </c>
      <c r="E66" s="165">
        <v>67992</v>
      </c>
      <c r="F66" s="165">
        <v>23458</v>
      </c>
      <c r="G66" s="165">
        <v>59324</v>
      </c>
      <c r="H66" s="165">
        <v>72718</v>
      </c>
      <c r="I66" s="166">
        <f>IFERROR(H66/G66-1,"-")</f>
        <v>0.22577708853078016</v>
      </c>
      <c r="J66" s="167">
        <f t="shared" si="26"/>
        <v>6.9508177432639151E-2</v>
      </c>
      <c r="K66" s="165">
        <f t="shared" si="27"/>
        <v>13394</v>
      </c>
      <c r="L66" s="165">
        <f t="shared" si="28"/>
        <v>4726</v>
      </c>
      <c r="M66" s="166">
        <f>H66/H$8</f>
        <v>2.3154220808632455E-3</v>
      </c>
      <c r="N66" s="80"/>
    </row>
    <row r="67" spans="1:14" x14ac:dyDescent="0.25">
      <c r="A67" s="163" t="s">
        <v>101</v>
      </c>
      <c r="B67" s="164" t="s">
        <v>101</v>
      </c>
      <c r="C67" s="165">
        <v>61228</v>
      </c>
      <c r="D67" s="165">
        <v>75799</v>
      </c>
      <c r="E67" s="165">
        <v>90447</v>
      </c>
      <c r="F67" s="165">
        <v>61246</v>
      </c>
      <c r="G67" s="165">
        <v>24428</v>
      </c>
      <c r="H67" s="165">
        <v>46538</v>
      </c>
      <c r="I67" s="166">
        <f>IFERROR(H67/G67-1,"-")</f>
        <v>0.90510889143605699</v>
      </c>
      <c r="J67" s="167">
        <f t="shared" si="26"/>
        <v>-0.48546662686435149</v>
      </c>
      <c r="K67" s="165">
        <f t="shared" si="27"/>
        <v>22110</v>
      </c>
      <c r="L67" s="165">
        <f t="shared" si="28"/>
        <v>-43909</v>
      </c>
      <c r="M67" s="166">
        <f>H67/H$8</f>
        <v>1.4818217332601795E-3</v>
      </c>
      <c r="N67" s="80"/>
    </row>
    <row r="68" spans="1:14" x14ac:dyDescent="0.25">
      <c r="A68" s="1"/>
      <c r="B68" s="159" t="s">
        <v>108</v>
      </c>
      <c r="C68" s="160">
        <v>841148</v>
      </c>
      <c r="D68" s="160">
        <v>741065</v>
      </c>
      <c r="E68" s="160">
        <v>676089</v>
      </c>
      <c r="F68" s="160">
        <v>211176</v>
      </c>
      <c r="G68" s="160">
        <v>335618</v>
      </c>
      <c r="H68" s="160">
        <v>895441</v>
      </c>
      <c r="I68" s="161">
        <f>IFERROR(H68/G68-1,"-")</f>
        <v>1.6680362793413939</v>
      </c>
      <c r="J68" s="162">
        <f t="shared" si="26"/>
        <v>0.32444249203877007</v>
      </c>
      <c r="K68" s="160">
        <f t="shared" si="27"/>
        <v>559823</v>
      </c>
      <c r="L68" s="160">
        <f t="shared" si="28"/>
        <v>219352</v>
      </c>
      <c r="M68" s="161">
        <f>H68/H$8</f>
        <v>2.851183838265994E-2</v>
      </c>
      <c r="N68" s="80"/>
    </row>
    <row r="69" spans="1:14" s="57" customFormat="1" x14ac:dyDescent="0.25">
      <c r="B69" s="164" t="s">
        <v>111</v>
      </c>
      <c r="C69" s="165">
        <v>382769</v>
      </c>
      <c r="D69" s="165">
        <v>336435</v>
      </c>
      <c r="E69" s="165">
        <v>286315</v>
      </c>
      <c r="F69" s="165">
        <v>94120</v>
      </c>
      <c r="G69" s="165">
        <v>85414</v>
      </c>
      <c r="H69" s="165">
        <v>399420</v>
      </c>
      <c r="I69" s="166">
        <f t="shared" ref="I69:I76" si="29">IFERROR(H69/G69-1,"-")</f>
        <v>3.6762825766267824</v>
      </c>
      <c r="J69" s="167">
        <f t="shared" si="26"/>
        <v>0.39503693484448954</v>
      </c>
      <c r="K69" s="165">
        <f t="shared" si="27"/>
        <v>314006</v>
      </c>
      <c r="L69" s="165">
        <f t="shared" si="28"/>
        <v>113105</v>
      </c>
      <c r="M69" s="166">
        <f t="shared" ref="M69:M76" si="30">H69/H$8</f>
        <v>1.271797749578368E-2</v>
      </c>
      <c r="N69" s="168"/>
    </row>
    <row r="70" spans="1:14" s="57" customFormat="1" x14ac:dyDescent="0.25">
      <c r="B70" s="164" t="s">
        <v>114</v>
      </c>
      <c r="C70" s="165">
        <v>135454</v>
      </c>
      <c r="D70" s="165">
        <v>118837</v>
      </c>
      <c r="E70" s="165">
        <v>94492</v>
      </c>
      <c r="F70" s="165">
        <v>27344</v>
      </c>
      <c r="G70" s="165">
        <v>36140</v>
      </c>
      <c r="H70" s="165">
        <v>56705</v>
      </c>
      <c r="I70" s="166">
        <f t="shared" si="29"/>
        <v>0.56903707802988368</v>
      </c>
      <c r="J70" s="167">
        <f t="shared" si="26"/>
        <v>-0.39989628751640349</v>
      </c>
      <c r="K70" s="165">
        <f t="shared" si="27"/>
        <v>20565</v>
      </c>
      <c r="L70" s="165">
        <f t="shared" si="28"/>
        <v>-37787</v>
      </c>
      <c r="M70" s="166">
        <f t="shared" si="30"/>
        <v>1.8055503327284901E-3</v>
      </c>
      <c r="N70" s="168"/>
    </row>
    <row r="71" spans="1:14" x14ac:dyDescent="0.25">
      <c r="A71" s="1"/>
      <c r="B71" s="164" t="s">
        <v>117</v>
      </c>
      <c r="C71" s="165">
        <v>38848</v>
      </c>
      <c r="D71" s="165">
        <v>45738</v>
      </c>
      <c r="E71" s="165">
        <v>75234</v>
      </c>
      <c r="F71" s="165">
        <v>21566</v>
      </c>
      <c r="G71" s="165">
        <v>44372</v>
      </c>
      <c r="H71" s="165">
        <v>126795</v>
      </c>
      <c r="I71" s="166">
        <f t="shared" si="29"/>
        <v>1.8575452988371044</v>
      </c>
      <c r="J71" s="167">
        <f t="shared" si="26"/>
        <v>0.68534173379057339</v>
      </c>
      <c r="K71" s="165">
        <f t="shared" si="27"/>
        <v>82423</v>
      </c>
      <c r="L71" s="165">
        <f t="shared" si="28"/>
        <v>51561</v>
      </c>
      <c r="M71" s="166">
        <f t="shared" si="30"/>
        <v>4.0372939676978914E-3</v>
      </c>
      <c r="N71" s="80"/>
    </row>
    <row r="72" spans="1:14" x14ac:dyDescent="0.25">
      <c r="A72" s="1"/>
      <c r="B72" s="164" t="s">
        <v>124</v>
      </c>
      <c r="C72" s="165">
        <v>17666</v>
      </c>
      <c r="D72" s="165">
        <v>18146</v>
      </c>
      <c r="E72" s="165">
        <v>11792</v>
      </c>
      <c r="F72" s="165">
        <v>3914</v>
      </c>
      <c r="G72" s="165">
        <v>28426</v>
      </c>
      <c r="H72" s="165">
        <v>25157</v>
      </c>
      <c r="I72" s="166">
        <f t="shared" si="29"/>
        <v>-0.11500035179061419</v>
      </c>
      <c r="J72" s="167">
        <f t="shared" si="26"/>
        <v>1.1333955223880596</v>
      </c>
      <c r="K72" s="165">
        <f t="shared" si="27"/>
        <v>-3269</v>
      </c>
      <c r="L72" s="165">
        <f t="shared" si="28"/>
        <v>13365</v>
      </c>
      <c r="M72" s="166">
        <f t="shared" si="30"/>
        <v>8.0102688864210612E-4</v>
      </c>
      <c r="N72" s="80"/>
    </row>
    <row r="73" spans="1:14" x14ac:dyDescent="0.25">
      <c r="A73" s="1"/>
      <c r="B73" s="164" t="s">
        <v>120</v>
      </c>
      <c r="C73" s="165">
        <v>19715</v>
      </c>
      <c r="D73" s="165">
        <v>19067</v>
      </c>
      <c r="E73" s="165">
        <v>17507</v>
      </c>
      <c r="F73" s="165">
        <v>8571</v>
      </c>
      <c r="G73" s="165">
        <v>16869</v>
      </c>
      <c r="H73" s="165">
        <v>22926</v>
      </c>
      <c r="I73" s="166">
        <f t="shared" si="29"/>
        <v>0.35906099946647707</v>
      </c>
      <c r="J73" s="167">
        <f t="shared" si="26"/>
        <v>0.30953332952533263</v>
      </c>
      <c r="K73" s="165">
        <f t="shared" si="27"/>
        <v>6057</v>
      </c>
      <c r="L73" s="165">
        <f t="shared" si="28"/>
        <v>5419</v>
      </c>
      <c r="M73" s="166">
        <f t="shared" si="30"/>
        <v>7.2998936474972869E-4</v>
      </c>
      <c r="N73" s="80"/>
    </row>
    <row r="74" spans="1:14" x14ac:dyDescent="0.25">
      <c r="A74" s="1"/>
      <c r="B74" s="164" t="s">
        <v>129</v>
      </c>
      <c r="C74" s="165">
        <v>12060</v>
      </c>
      <c r="D74" s="165">
        <v>9817</v>
      </c>
      <c r="E74" s="165">
        <v>15819</v>
      </c>
      <c r="F74" s="165">
        <v>5541</v>
      </c>
      <c r="G74" s="165">
        <v>14404</v>
      </c>
      <c r="H74" s="165">
        <v>20957</v>
      </c>
      <c r="I74" s="166">
        <f t="shared" si="29"/>
        <v>0.45494307136906409</v>
      </c>
      <c r="J74" s="167">
        <f t="shared" si="26"/>
        <v>0.32479929199064417</v>
      </c>
      <c r="K74" s="165">
        <f t="shared" si="27"/>
        <v>6553</v>
      </c>
      <c r="L74" s="165">
        <f t="shared" si="28"/>
        <v>5138</v>
      </c>
      <c r="M74" s="166">
        <f t="shared" si="30"/>
        <v>6.6729421255605265E-4</v>
      </c>
      <c r="N74" s="80"/>
    </row>
    <row r="75" spans="1:14" x14ac:dyDescent="0.25">
      <c r="A75" s="163" t="s">
        <v>145</v>
      </c>
      <c r="B75" s="164" t="s">
        <v>132</v>
      </c>
      <c r="C75" s="165">
        <v>17541</v>
      </c>
      <c r="D75" s="165">
        <v>13718</v>
      </c>
      <c r="E75" s="165">
        <v>12733</v>
      </c>
      <c r="F75" s="165">
        <v>5018</v>
      </c>
      <c r="G75" s="165">
        <v>1659</v>
      </c>
      <c r="H75" s="165">
        <v>6100</v>
      </c>
      <c r="I75" s="166">
        <f t="shared" si="29"/>
        <v>2.676913803496082</v>
      </c>
      <c r="J75" s="167">
        <f t="shared" si="26"/>
        <v>-0.52092986727401236</v>
      </c>
      <c r="K75" s="165">
        <f t="shared" si="27"/>
        <v>4441</v>
      </c>
      <c r="L75" s="165">
        <f t="shared" si="28"/>
        <v>-6633</v>
      </c>
      <c r="M75" s="166">
        <f t="shared" si="30"/>
        <v>1.9423079145831568E-4</v>
      </c>
      <c r="N75" s="80"/>
    </row>
    <row r="76" spans="1:14" x14ac:dyDescent="0.25">
      <c r="A76" s="169" t="s">
        <v>146</v>
      </c>
      <c r="B76" s="170" t="s">
        <v>146</v>
      </c>
      <c r="C76" s="171">
        <f t="shared" ref="C76:H76" si="31">C68-SUM(C69:C75)</f>
        <v>217095</v>
      </c>
      <c r="D76" s="171">
        <f t="shared" si="31"/>
        <v>179307</v>
      </c>
      <c r="E76" s="171">
        <f t="shared" si="31"/>
        <v>162197</v>
      </c>
      <c r="F76" s="171">
        <f t="shared" si="31"/>
        <v>45102</v>
      </c>
      <c r="G76" s="171">
        <f t="shared" si="31"/>
        <v>108334</v>
      </c>
      <c r="H76" s="171">
        <f t="shared" si="31"/>
        <v>237381</v>
      </c>
      <c r="I76" s="172">
        <f t="shared" si="29"/>
        <v>1.1911957464877139</v>
      </c>
      <c r="J76" s="173">
        <f t="shared" si="26"/>
        <v>0.46353508387947984</v>
      </c>
      <c r="K76" s="171">
        <f>H76-G76</f>
        <v>129047</v>
      </c>
      <c r="L76" s="171">
        <f t="shared" si="28"/>
        <v>75184</v>
      </c>
      <c r="M76" s="172">
        <f t="shared" si="30"/>
        <v>7.5584753290436771E-3</v>
      </c>
      <c r="N76" s="80"/>
    </row>
    <row r="77" spans="1:14" s="146" customFormat="1" x14ac:dyDescent="0.25">
      <c r="B77" s="155" t="s">
        <v>51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</row>
    <row r="78" spans="1:14" x14ac:dyDescent="0.25">
      <c r="A78" s="1">
        <v>3</v>
      </c>
      <c r="B78" s="156" t="s">
        <v>69</v>
      </c>
      <c r="C78" s="178">
        <v>5991476</v>
      </c>
      <c r="D78" s="178">
        <v>5815260</v>
      </c>
      <c r="E78" s="178">
        <v>5492551</v>
      </c>
      <c r="F78" s="178">
        <v>1546641</v>
      </c>
      <c r="G78" s="178">
        <v>1967362</v>
      </c>
      <c r="H78" s="178">
        <v>4352393</v>
      </c>
      <c r="I78" s="179">
        <f>IFERROR(H78/G78-1,"-")</f>
        <v>1.2122990075034488</v>
      </c>
      <c r="J78" s="179">
        <f>IFERROR(H78/E78-1,"-")</f>
        <v>-0.20758259686619207</v>
      </c>
      <c r="K78" s="178">
        <f>H78-G78</f>
        <v>2385031</v>
      </c>
      <c r="L78" s="178">
        <f>H78-E78</f>
        <v>-1140158</v>
      </c>
      <c r="M78" s="179">
        <f>H78/H$8</f>
        <v>0.13858503887338244</v>
      </c>
      <c r="N78" s="80"/>
    </row>
    <row r="79" spans="1:14" x14ac:dyDescent="0.25">
      <c r="A79" s="1" t="s">
        <v>97</v>
      </c>
      <c r="B79" s="159" t="s">
        <v>98</v>
      </c>
      <c r="C79" s="160">
        <v>1822246</v>
      </c>
      <c r="D79" s="160">
        <v>1923687</v>
      </c>
      <c r="E79" s="160">
        <v>1871426</v>
      </c>
      <c r="F79" s="160">
        <v>472177</v>
      </c>
      <c r="G79" s="160">
        <v>765462</v>
      </c>
      <c r="H79" s="160">
        <v>1656388</v>
      </c>
      <c r="I79" s="161">
        <f>IFERROR(H79/G79-1,"-")</f>
        <v>1.1639062422432467</v>
      </c>
      <c r="J79" s="162">
        <f t="shared" ref="J79:J90" si="32">IFERROR(H79/E79-1,"-")</f>
        <v>-0.11490595941276871</v>
      </c>
      <c r="K79" s="160">
        <f t="shared" ref="K79:K89" si="33">H79-G79</f>
        <v>890926</v>
      </c>
      <c r="L79" s="160">
        <f t="shared" ref="L79:L90" si="34">H79-E79</f>
        <v>-215038</v>
      </c>
      <c r="M79" s="161">
        <f>H79/H$8</f>
        <v>5.2741238065910911E-2</v>
      </c>
      <c r="N79" s="80"/>
    </row>
    <row r="80" spans="1:14" x14ac:dyDescent="0.25">
      <c r="A80" s="163" t="s">
        <v>104</v>
      </c>
      <c r="B80" s="164" t="s">
        <v>104</v>
      </c>
      <c r="C80" s="165">
        <v>333444</v>
      </c>
      <c r="D80" s="165">
        <v>322698</v>
      </c>
      <c r="E80" s="165">
        <v>208038</v>
      </c>
      <c r="F80" s="165">
        <v>71537</v>
      </c>
      <c r="G80" s="165">
        <v>181910</v>
      </c>
      <c r="H80" s="165">
        <v>247663</v>
      </c>
      <c r="I80" s="166">
        <f>IFERROR(H80/G80-1,"-")</f>
        <v>0.36145896322357207</v>
      </c>
      <c r="J80" s="167">
        <f t="shared" si="32"/>
        <v>0.19047001028658217</v>
      </c>
      <c r="K80" s="165">
        <f t="shared" si="33"/>
        <v>65753</v>
      </c>
      <c r="L80" s="165">
        <f t="shared" si="34"/>
        <v>39625</v>
      </c>
      <c r="M80" s="166">
        <f>H80/H$8</f>
        <v>7.8858656565476779E-3</v>
      </c>
      <c r="N80" s="80"/>
    </row>
    <row r="81" spans="1:14" x14ac:dyDescent="0.25">
      <c r="A81" s="163" t="s">
        <v>101</v>
      </c>
      <c r="B81" s="164" t="s">
        <v>101</v>
      </c>
      <c r="C81" s="165">
        <v>1488802</v>
      </c>
      <c r="D81" s="165">
        <v>1600989</v>
      </c>
      <c r="E81" s="165">
        <v>1663388</v>
      </c>
      <c r="F81" s="165">
        <v>400640</v>
      </c>
      <c r="G81" s="165">
        <v>583552</v>
      </c>
      <c r="H81" s="165">
        <v>1408725</v>
      </c>
      <c r="I81" s="166">
        <f>IFERROR(H81/G81-1,"-")</f>
        <v>1.4140522181399429</v>
      </c>
      <c r="J81" s="167">
        <f t="shared" si="32"/>
        <v>-0.15309897630618952</v>
      </c>
      <c r="K81" s="165">
        <f t="shared" si="33"/>
        <v>825173</v>
      </c>
      <c r="L81" s="165">
        <f t="shared" si="34"/>
        <v>-254663</v>
      </c>
      <c r="M81" s="166">
        <f>H81/H$8</f>
        <v>4.4855372409363235E-2</v>
      </c>
      <c r="N81" s="80"/>
    </row>
    <row r="82" spans="1:14" x14ac:dyDescent="0.25">
      <c r="A82" s="1"/>
      <c r="B82" s="159" t="s">
        <v>108</v>
      </c>
      <c r="C82" s="160">
        <v>4169230</v>
      </c>
      <c r="D82" s="160">
        <v>3891573</v>
      </c>
      <c r="E82" s="160">
        <v>3621125</v>
      </c>
      <c r="F82" s="160">
        <v>1074464</v>
      </c>
      <c r="G82" s="160">
        <v>1201900</v>
      </c>
      <c r="H82" s="160">
        <v>2696005</v>
      </c>
      <c r="I82" s="161">
        <f>IFERROR(H82/G82-1,"-")</f>
        <v>1.2431192278891756</v>
      </c>
      <c r="J82" s="162">
        <f t="shared" si="32"/>
        <v>-0.25547861507128311</v>
      </c>
      <c r="K82" s="160">
        <f t="shared" si="33"/>
        <v>1494105</v>
      </c>
      <c r="L82" s="160">
        <f t="shared" si="34"/>
        <v>-925120</v>
      </c>
      <c r="M82" s="161">
        <f>H82/H$8</f>
        <v>8.5843800807471532E-2</v>
      </c>
      <c r="N82" s="80"/>
    </row>
    <row r="83" spans="1:14" s="57" customFormat="1" x14ac:dyDescent="0.25">
      <c r="B83" s="164" t="s">
        <v>111</v>
      </c>
      <c r="C83" s="165">
        <v>621530</v>
      </c>
      <c r="D83" s="165">
        <v>522391</v>
      </c>
      <c r="E83" s="165">
        <v>574884</v>
      </c>
      <c r="F83" s="165">
        <v>163077</v>
      </c>
      <c r="G83" s="165">
        <v>114301</v>
      </c>
      <c r="H83" s="165">
        <v>504044</v>
      </c>
      <c r="I83" s="166">
        <f t="shared" ref="I83:I90" si="35">IFERROR(H83/G83-1,"-")</f>
        <v>3.4097951898933516</v>
      </c>
      <c r="J83" s="167">
        <f t="shared" si="32"/>
        <v>-0.12322485927595828</v>
      </c>
      <c r="K83" s="165">
        <f t="shared" si="33"/>
        <v>389743</v>
      </c>
      <c r="L83" s="165">
        <f t="shared" si="34"/>
        <v>-70840</v>
      </c>
      <c r="M83" s="166">
        <f t="shared" ref="M83:M90" si="36">H83/H$8</f>
        <v>1.6049322139313978E-2</v>
      </c>
      <c r="N83" s="168"/>
    </row>
    <row r="84" spans="1:14" s="57" customFormat="1" x14ac:dyDescent="0.25">
      <c r="B84" s="164" t="s">
        <v>114</v>
      </c>
      <c r="C84" s="165">
        <v>1946154</v>
      </c>
      <c r="D84" s="165">
        <v>1872405</v>
      </c>
      <c r="E84" s="165">
        <v>1562789</v>
      </c>
      <c r="F84" s="165">
        <v>445011</v>
      </c>
      <c r="G84" s="165">
        <v>478237</v>
      </c>
      <c r="H84" s="165">
        <v>1014024</v>
      </c>
      <c r="I84" s="166">
        <f t="shared" si="35"/>
        <v>1.1203378241332227</v>
      </c>
      <c r="J84" s="167">
        <f t="shared" si="32"/>
        <v>-0.35114465228511338</v>
      </c>
      <c r="K84" s="165">
        <f t="shared" si="33"/>
        <v>535787</v>
      </c>
      <c r="L84" s="165">
        <f t="shared" si="34"/>
        <v>-548765</v>
      </c>
      <c r="M84" s="166">
        <f t="shared" si="36"/>
        <v>3.2287653127496242E-2</v>
      </c>
      <c r="N84" s="168"/>
    </row>
    <row r="85" spans="1:14" x14ac:dyDescent="0.25">
      <c r="A85" s="1"/>
      <c r="B85" s="164" t="s">
        <v>117</v>
      </c>
      <c r="C85" s="165">
        <v>157498</v>
      </c>
      <c r="D85" s="165">
        <v>154431</v>
      </c>
      <c r="E85" s="165">
        <v>173660</v>
      </c>
      <c r="F85" s="165">
        <v>48969</v>
      </c>
      <c r="G85" s="165">
        <v>105849</v>
      </c>
      <c r="H85" s="165">
        <v>179405</v>
      </c>
      <c r="I85" s="166">
        <f t="shared" si="35"/>
        <v>0.69491445360844217</v>
      </c>
      <c r="J85" s="167">
        <f t="shared" si="32"/>
        <v>3.3081884141425766E-2</v>
      </c>
      <c r="K85" s="165">
        <f t="shared" si="33"/>
        <v>73556</v>
      </c>
      <c r="L85" s="165">
        <f t="shared" si="34"/>
        <v>5745</v>
      </c>
      <c r="M85" s="166">
        <f t="shared" si="36"/>
        <v>5.7124549412424794E-3</v>
      </c>
      <c r="N85" s="80"/>
    </row>
    <row r="86" spans="1:14" x14ac:dyDescent="0.25">
      <c r="A86" s="1"/>
      <c r="B86" s="164" t="s">
        <v>124</v>
      </c>
      <c r="C86" s="165">
        <v>85550</v>
      </c>
      <c r="D86" s="165">
        <v>97884</v>
      </c>
      <c r="E86" s="165">
        <v>75235</v>
      </c>
      <c r="F86" s="165">
        <v>15102</v>
      </c>
      <c r="G86" s="165">
        <v>38224</v>
      </c>
      <c r="H86" s="165">
        <v>75513</v>
      </c>
      <c r="I86" s="166">
        <f t="shared" si="35"/>
        <v>0.97553892842193379</v>
      </c>
      <c r="J86" s="167">
        <f t="shared" si="32"/>
        <v>3.6950887220044137E-3</v>
      </c>
      <c r="K86" s="165">
        <f t="shared" si="33"/>
        <v>37289</v>
      </c>
      <c r="L86" s="165">
        <f t="shared" si="34"/>
        <v>278</v>
      </c>
      <c r="M86" s="166">
        <f t="shared" si="36"/>
        <v>2.4044179926871788E-3</v>
      </c>
      <c r="N86" s="80"/>
    </row>
    <row r="87" spans="1:14" x14ac:dyDescent="0.25">
      <c r="A87" s="1"/>
      <c r="B87" s="164" t="s">
        <v>120</v>
      </c>
      <c r="C87" s="165">
        <v>56295</v>
      </c>
      <c r="D87" s="165">
        <v>56194</v>
      </c>
      <c r="E87" s="165">
        <v>46816</v>
      </c>
      <c r="F87" s="165">
        <v>14962</v>
      </c>
      <c r="G87" s="165">
        <v>33300</v>
      </c>
      <c r="H87" s="165">
        <v>33738</v>
      </c>
      <c r="I87" s="166">
        <f t="shared" si="35"/>
        <v>1.3153153153153241E-2</v>
      </c>
      <c r="J87" s="167">
        <f t="shared" si="32"/>
        <v>-0.27934894053315107</v>
      </c>
      <c r="K87" s="165">
        <f t="shared" si="33"/>
        <v>438</v>
      </c>
      <c r="L87" s="165">
        <f t="shared" si="34"/>
        <v>-13078</v>
      </c>
      <c r="M87" s="166">
        <f t="shared" si="36"/>
        <v>1.0742554823312547E-3</v>
      </c>
      <c r="N87" s="80"/>
    </row>
    <row r="88" spans="1:14" x14ac:dyDescent="0.25">
      <c r="A88" s="1"/>
      <c r="B88" s="164" t="s">
        <v>129</v>
      </c>
      <c r="C88" s="165">
        <v>81765</v>
      </c>
      <c r="D88" s="165">
        <v>69026</v>
      </c>
      <c r="E88" s="165">
        <v>74813</v>
      </c>
      <c r="F88" s="165">
        <v>30460</v>
      </c>
      <c r="G88" s="165">
        <v>20871</v>
      </c>
      <c r="H88" s="165">
        <v>63463</v>
      </c>
      <c r="I88" s="166">
        <f t="shared" si="35"/>
        <v>2.0407263667289541</v>
      </c>
      <c r="J88" s="167">
        <f t="shared" si="32"/>
        <v>-0.15171160092497293</v>
      </c>
      <c r="K88" s="165">
        <f t="shared" si="33"/>
        <v>42592</v>
      </c>
      <c r="L88" s="165">
        <f t="shared" si="34"/>
        <v>-11350</v>
      </c>
      <c r="M88" s="166">
        <f t="shared" si="36"/>
        <v>2.020732576773621E-3</v>
      </c>
      <c r="N88" s="80"/>
    </row>
    <row r="89" spans="1:14" x14ac:dyDescent="0.25">
      <c r="A89" s="163" t="s">
        <v>145</v>
      </c>
      <c r="B89" s="164" t="s">
        <v>132</v>
      </c>
      <c r="C89" s="165">
        <v>137251</v>
      </c>
      <c r="D89" s="165">
        <v>123411</v>
      </c>
      <c r="E89" s="165">
        <v>112745</v>
      </c>
      <c r="F89" s="165">
        <v>50030</v>
      </c>
      <c r="G89" s="165">
        <v>22441</v>
      </c>
      <c r="H89" s="165">
        <v>59972</v>
      </c>
      <c r="I89" s="166">
        <f t="shared" si="35"/>
        <v>1.6724299273650907</v>
      </c>
      <c r="J89" s="167">
        <f t="shared" si="32"/>
        <v>-0.46807397223823677</v>
      </c>
      <c r="K89" s="165">
        <f t="shared" si="33"/>
        <v>37531</v>
      </c>
      <c r="L89" s="165">
        <f t="shared" si="34"/>
        <v>-52773</v>
      </c>
      <c r="M89" s="166">
        <f t="shared" si="36"/>
        <v>1.9095752500554275E-3</v>
      </c>
      <c r="N89" s="80"/>
    </row>
    <row r="90" spans="1:14" x14ac:dyDescent="0.25">
      <c r="A90" s="169" t="s">
        <v>146</v>
      </c>
      <c r="B90" s="170" t="s">
        <v>146</v>
      </c>
      <c r="C90" s="171">
        <f t="shared" ref="C90:H90" si="37">C82-SUM(C83:C89)</f>
        <v>1083187</v>
      </c>
      <c r="D90" s="171">
        <f t="shared" si="37"/>
        <v>995831</v>
      </c>
      <c r="E90" s="171">
        <f t="shared" si="37"/>
        <v>1000183</v>
      </c>
      <c r="F90" s="171">
        <f t="shared" si="37"/>
        <v>306853</v>
      </c>
      <c r="G90" s="171">
        <f t="shared" si="37"/>
        <v>388677</v>
      </c>
      <c r="H90" s="171">
        <f t="shared" si="37"/>
        <v>765846</v>
      </c>
      <c r="I90" s="172">
        <f t="shared" si="35"/>
        <v>0.97039186779768283</v>
      </c>
      <c r="J90" s="173">
        <f t="shared" si="32"/>
        <v>-0.23429412417527595</v>
      </c>
      <c r="K90" s="171">
        <f>H90-G90</f>
        <v>377169</v>
      </c>
      <c r="L90" s="171">
        <f t="shared" si="34"/>
        <v>-234337</v>
      </c>
      <c r="M90" s="172">
        <f t="shared" si="36"/>
        <v>2.4385389297571346E-2</v>
      </c>
      <c r="N90" s="80"/>
    </row>
    <row r="91" spans="1:14" s="146" customFormat="1" x14ac:dyDescent="0.25">
      <c r="B91" s="155" t="s">
        <v>52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4" x14ac:dyDescent="0.25">
      <c r="A92" s="1">
        <v>3</v>
      </c>
      <c r="B92" s="156" t="s">
        <v>69</v>
      </c>
      <c r="C92" s="178">
        <v>167281</v>
      </c>
      <c r="D92" s="178">
        <v>138985</v>
      </c>
      <c r="E92" s="178">
        <v>136126</v>
      </c>
      <c r="F92" s="178">
        <v>59047</v>
      </c>
      <c r="G92" s="178">
        <v>83402</v>
      </c>
      <c r="H92" s="178">
        <v>137757</v>
      </c>
      <c r="I92" s="179">
        <f>IFERROR(H92/G92-1,"-")</f>
        <v>0.65172298026426234</v>
      </c>
      <c r="J92" s="179">
        <f>IFERROR(H92/E92-1,"-")</f>
        <v>1.1981546508381902E-2</v>
      </c>
      <c r="K92" s="178">
        <f>H92-G92</f>
        <v>54355</v>
      </c>
      <c r="L92" s="178">
        <f>H92-E92</f>
        <v>1631</v>
      </c>
      <c r="M92" s="179">
        <f>H92/H$8</f>
        <v>4.3863362522824903E-3</v>
      </c>
      <c r="N92" s="80"/>
    </row>
    <row r="93" spans="1:14" x14ac:dyDescent="0.25">
      <c r="A93" s="1" t="s">
        <v>97</v>
      </c>
      <c r="B93" s="159" t="s">
        <v>98</v>
      </c>
      <c r="C93" s="160">
        <v>82714</v>
      </c>
      <c r="D93" s="160">
        <v>71206</v>
      </c>
      <c r="E93" s="160">
        <v>72932</v>
      </c>
      <c r="F93" s="160">
        <v>31800</v>
      </c>
      <c r="G93" s="160">
        <v>42063</v>
      </c>
      <c r="H93" s="160">
        <v>70951</v>
      </c>
      <c r="I93" s="161">
        <f>IFERROR(H93/G93-1,"-")</f>
        <v>0.68677935477735774</v>
      </c>
      <c r="J93" s="162">
        <f t="shared" ref="J93:J104" si="38">IFERROR(H93/E93-1,"-")</f>
        <v>-2.7162288158832926E-2</v>
      </c>
      <c r="K93" s="160">
        <f t="shared" ref="K93:K103" si="39">H93-G93</f>
        <v>28888</v>
      </c>
      <c r="L93" s="160">
        <f t="shared" ref="L93:L104" si="40">H93-E93</f>
        <v>-1981</v>
      </c>
      <c r="M93" s="161">
        <f>H93/H$8</f>
        <v>2.2591588335670416E-3</v>
      </c>
      <c r="N93" s="80"/>
    </row>
    <row r="94" spans="1:14" x14ac:dyDescent="0.25">
      <c r="A94" s="163" t="s">
        <v>104</v>
      </c>
      <c r="B94" s="164" t="s">
        <v>104</v>
      </c>
      <c r="C94" s="165">
        <v>32789</v>
      </c>
      <c r="D94" s="165">
        <v>30236</v>
      </c>
      <c r="E94" s="165">
        <v>33003</v>
      </c>
      <c r="F94" s="165">
        <v>15549</v>
      </c>
      <c r="G94" s="165">
        <v>20037</v>
      </c>
      <c r="H94" s="165">
        <v>30228</v>
      </c>
      <c r="I94" s="166">
        <f>IFERROR(H94/G94-1,"-")</f>
        <v>0.50860907321455318</v>
      </c>
      <c r="J94" s="167">
        <f t="shared" si="38"/>
        <v>-8.4083265157712916E-2</v>
      </c>
      <c r="K94" s="165">
        <f t="shared" si="39"/>
        <v>10191</v>
      </c>
      <c r="L94" s="165">
        <f t="shared" si="40"/>
        <v>-2775</v>
      </c>
      <c r="M94" s="166">
        <f>H94/H$8</f>
        <v>9.6249317445933871E-4</v>
      </c>
      <c r="N94" s="80"/>
    </row>
    <row r="95" spans="1:14" x14ac:dyDescent="0.25">
      <c r="A95" s="163" t="s">
        <v>101</v>
      </c>
      <c r="B95" s="164" t="s">
        <v>101</v>
      </c>
      <c r="C95" s="165">
        <v>49925</v>
      </c>
      <c r="D95" s="165">
        <v>40970</v>
      </c>
      <c r="E95" s="165">
        <v>39929</v>
      </c>
      <c r="F95" s="165">
        <v>16251</v>
      </c>
      <c r="G95" s="165">
        <v>22026</v>
      </c>
      <c r="H95" s="165">
        <v>40723</v>
      </c>
      <c r="I95" s="166">
        <f>IFERROR(H95/G95-1,"-")</f>
        <v>0.8488604376645783</v>
      </c>
      <c r="J95" s="167">
        <f t="shared" si="38"/>
        <v>1.9885296401112029E-2</v>
      </c>
      <c r="K95" s="165">
        <f t="shared" si="39"/>
        <v>18697</v>
      </c>
      <c r="L95" s="165">
        <f t="shared" si="40"/>
        <v>794</v>
      </c>
      <c r="M95" s="166">
        <f>H95/H$8</f>
        <v>1.2966656591077031E-3</v>
      </c>
      <c r="N95" s="80"/>
    </row>
    <row r="96" spans="1:14" x14ac:dyDescent="0.25">
      <c r="A96" s="1"/>
      <c r="B96" s="159" t="s">
        <v>108</v>
      </c>
      <c r="C96" s="160">
        <v>84567</v>
      </c>
      <c r="D96" s="160">
        <v>67779</v>
      </c>
      <c r="E96" s="160">
        <v>63194</v>
      </c>
      <c r="F96" s="160">
        <v>27247</v>
      </c>
      <c r="G96" s="160">
        <v>41339</v>
      </c>
      <c r="H96" s="160">
        <v>66806</v>
      </c>
      <c r="I96" s="161">
        <f>IFERROR(H96/G96-1,"-")</f>
        <v>0.61605263794479792</v>
      </c>
      <c r="J96" s="162">
        <f t="shared" si="38"/>
        <v>5.7157325062505926E-2</v>
      </c>
      <c r="K96" s="160">
        <f t="shared" si="39"/>
        <v>25467</v>
      </c>
      <c r="L96" s="160">
        <f t="shared" si="40"/>
        <v>3612</v>
      </c>
      <c r="M96" s="161">
        <f>H96/H$8</f>
        <v>2.1271774187154487E-3</v>
      </c>
      <c r="N96" s="80"/>
    </row>
    <row r="97" spans="1:14" s="57" customFormat="1" x14ac:dyDescent="0.25">
      <c r="B97" s="164" t="s">
        <v>111</v>
      </c>
      <c r="C97" s="165">
        <v>8760</v>
      </c>
      <c r="D97" s="165">
        <v>7133</v>
      </c>
      <c r="E97" s="165">
        <v>8082</v>
      </c>
      <c r="F97" s="165">
        <v>5019</v>
      </c>
      <c r="G97" s="165">
        <v>3494</v>
      </c>
      <c r="H97" s="165">
        <v>9249</v>
      </c>
      <c r="I97" s="166">
        <f t="shared" ref="I97:I104" si="41">IFERROR(H97/G97-1,"-")</f>
        <v>1.6471093302804807</v>
      </c>
      <c r="J97" s="167">
        <f t="shared" si="38"/>
        <v>0.14439495174461769</v>
      </c>
      <c r="K97" s="165">
        <f t="shared" si="39"/>
        <v>5755</v>
      </c>
      <c r="L97" s="165">
        <f t="shared" si="40"/>
        <v>1167</v>
      </c>
      <c r="M97" s="166">
        <f t="shared" ref="M97:M104" si="42">H97/H$8</f>
        <v>2.944984574095019E-4</v>
      </c>
      <c r="N97" s="168"/>
    </row>
    <row r="98" spans="1:14" s="57" customFormat="1" x14ac:dyDescent="0.25">
      <c r="B98" s="164" t="s">
        <v>114</v>
      </c>
      <c r="C98" s="165">
        <v>35975</v>
      </c>
      <c r="D98" s="165">
        <v>25629</v>
      </c>
      <c r="E98" s="165">
        <v>21366</v>
      </c>
      <c r="F98" s="165">
        <v>7473</v>
      </c>
      <c r="G98" s="165">
        <v>15393</v>
      </c>
      <c r="H98" s="165">
        <v>21050</v>
      </c>
      <c r="I98" s="166">
        <f t="shared" si="41"/>
        <v>0.36750470993308637</v>
      </c>
      <c r="J98" s="167">
        <f t="shared" si="38"/>
        <v>-1.4789853037536327E-2</v>
      </c>
      <c r="K98" s="165">
        <f t="shared" si="39"/>
        <v>5657</v>
      </c>
      <c r="L98" s="165">
        <f t="shared" si="40"/>
        <v>-316</v>
      </c>
      <c r="M98" s="166">
        <f t="shared" si="42"/>
        <v>6.7025543609795812E-4</v>
      </c>
      <c r="N98" s="168"/>
    </row>
    <row r="99" spans="1:14" x14ac:dyDescent="0.25">
      <c r="A99" s="1"/>
      <c r="B99" s="164" t="s">
        <v>117</v>
      </c>
      <c r="C99" s="165">
        <v>9214</v>
      </c>
      <c r="D99" s="165">
        <v>8499</v>
      </c>
      <c r="E99" s="165">
        <v>8657</v>
      </c>
      <c r="F99" s="165">
        <v>4658</v>
      </c>
      <c r="G99" s="165">
        <v>7148</v>
      </c>
      <c r="H99" s="165">
        <v>7881</v>
      </c>
      <c r="I99" s="166">
        <f t="shared" si="41"/>
        <v>0.10254616675993278</v>
      </c>
      <c r="J99" s="167">
        <f t="shared" si="38"/>
        <v>-8.9638442878595348E-2</v>
      </c>
      <c r="K99" s="165">
        <f t="shared" si="39"/>
        <v>733</v>
      </c>
      <c r="L99" s="165">
        <f t="shared" si="40"/>
        <v>-776</v>
      </c>
      <c r="M99" s="166">
        <f t="shared" si="42"/>
        <v>2.509398143414731E-4</v>
      </c>
      <c r="N99" s="80"/>
    </row>
    <row r="100" spans="1:14" x14ac:dyDescent="0.25">
      <c r="A100" s="1"/>
      <c r="B100" s="164" t="s">
        <v>124</v>
      </c>
      <c r="C100" s="165">
        <v>2783</v>
      </c>
      <c r="D100" s="165">
        <v>2168</v>
      </c>
      <c r="E100" s="165">
        <v>2390</v>
      </c>
      <c r="F100" s="165">
        <v>940</v>
      </c>
      <c r="G100" s="165">
        <v>1385</v>
      </c>
      <c r="H100" s="165">
        <v>4981</v>
      </c>
      <c r="I100" s="166">
        <f t="shared" si="41"/>
        <v>2.5963898916967509</v>
      </c>
      <c r="J100" s="167">
        <f t="shared" si="38"/>
        <v>1.084100418410042</v>
      </c>
      <c r="K100" s="165">
        <f t="shared" si="39"/>
        <v>3596</v>
      </c>
      <c r="L100" s="165">
        <f t="shared" si="40"/>
        <v>2591</v>
      </c>
      <c r="M100" s="166">
        <f t="shared" si="42"/>
        <v>1.5860058561538857E-4</v>
      </c>
      <c r="N100" s="80"/>
    </row>
    <row r="101" spans="1:14" x14ac:dyDescent="0.25">
      <c r="A101" s="1"/>
      <c r="B101" s="164" t="s">
        <v>120</v>
      </c>
      <c r="C101" s="165">
        <v>1084</v>
      </c>
      <c r="D101" s="165">
        <v>1567</v>
      </c>
      <c r="E101" s="165">
        <v>1298</v>
      </c>
      <c r="F101" s="165">
        <v>788</v>
      </c>
      <c r="G101" s="165">
        <v>1315</v>
      </c>
      <c r="H101" s="165">
        <v>1892</v>
      </c>
      <c r="I101" s="166">
        <f t="shared" si="41"/>
        <v>0.43878326996197714</v>
      </c>
      <c r="J101" s="167">
        <f t="shared" si="38"/>
        <v>0.45762711864406769</v>
      </c>
      <c r="K101" s="165">
        <f t="shared" si="39"/>
        <v>577</v>
      </c>
      <c r="L101" s="165">
        <f t="shared" si="40"/>
        <v>594</v>
      </c>
      <c r="M101" s="166">
        <f t="shared" si="42"/>
        <v>6.0243386465431677E-5</v>
      </c>
      <c r="N101" s="80"/>
    </row>
    <row r="102" spans="1:14" x14ac:dyDescent="0.25">
      <c r="A102" s="1"/>
      <c r="B102" s="164" t="s">
        <v>129</v>
      </c>
      <c r="C102" s="165">
        <v>203</v>
      </c>
      <c r="D102" s="165">
        <v>439</v>
      </c>
      <c r="E102" s="165">
        <v>444</v>
      </c>
      <c r="F102" s="165">
        <v>599</v>
      </c>
      <c r="G102" s="165">
        <v>275</v>
      </c>
      <c r="H102" s="165">
        <v>817</v>
      </c>
      <c r="I102" s="166">
        <f t="shared" si="41"/>
        <v>1.9709090909090907</v>
      </c>
      <c r="J102" s="167">
        <f t="shared" si="38"/>
        <v>0.84009009009009006</v>
      </c>
      <c r="K102" s="165">
        <f t="shared" si="39"/>
        <v>542</v>
      </c>
      <c r="L102" s="165">
        <f t="shared" si="40"/>
        <v>373</v>
      </c>
      <c r="M102" s="166">
        <f t="shared" si="42"/>
        <v>2.6014189610072772E-5</v>
      </c>
      <c r="N102" s="80"/>
    </row>
    <row r="103" spans="1:14" x14ac:dyDescent="0.25">
      <c r="A103" s="163" t="s">
        <v>145</v>
      </c>
      <c r="B103" s="164" t="s">
        <v>132</v>
      </c>
      <c r="C103" s="165">
        <v>696</v>
      </c>
      <c r="D103" s="165">
        <v>1158</v>
      </c>
      <c r="E103" s="165">
        <v>699</v>
      </c>
      <c r="F103" s="165">
        <v>259</v>
      </c>
      <c r="G103" s="165">
        <v>259</v>
      </c>
      <c r="H103" s="165">
        <v>385</v>
      </c>
      <c r="I103" s="166">
        <f t="shared" si="41"/>
        <v>0.4864864864864864</v>
      </c>
      <c r="J103" s="167">
        <f t="shared" si="38"/>
        <v>-0.44921316165951364</v>
      </c>
      <c r="K103" s="165">
        <f t="shared" si="39"/>
        <v>126</v>
      </c>
      <c r="L103" s="165">
        <f t="shared" si="40"/>
        <v>-314</v>
      </c>
      <c r="M103" s="166">
        <f t="shared" si="42"/>
        <v>1.2258828641221563E-5</v>
      </c>
      <c r="N103" s="80"/>
    </row>
    <row r="104" spans="1:14" x14ac:dyDescent="0.25">
      <c r="A104" s="169" t="s">
        <v>146</v>
      </c>
      <c r="B104" s="170" t="s">
        <v>146</v>
      </c>
      <c r="C104" s="171">
        <f t="shared" ref="C104:H104" si="43">C96-SUM(C97:C103)</f>
        <v>25852</v>
      </c>
      <c r="D104" s="171">
        <f t="shared" si="43"/>
        <v>21186</v>
      </c>
      <c r="E104" s="171">
        <f t="shared" si="43"/>
        <v>20258</v>
      </c>
      <c r="F104" s="171">
        <f t="shared" si="43"/>
        <v>7511</v>
      </c>
      <c r="G104" s="171">
        <f t="shared" si="43"/>
        <v>12070</v>
      </c>
      <c r="H104" s="171">
        <f t="shared" si="43"/>
        <v>20551</v>
      </c>
      <c r="I104" s="172">
        <f t="shared" si="41"/>
        <v>0.70265120132560077</v>
      </c>
      <c r="J104" s="173">
        <f t="shared" si="38"/>
        <v>1.4463421858031289E-2</v>
      </c>
      <c r="K104" s="171">
        <f>H104-G104</f>
        <v>8481</v>
      </c>
      <c r="L104" s="171">
        <f t="shared" si="40"/>
        <v>293</v>
      </c>
      <c r="M104" s="172">
        <f t="shared" si="42"/>
        <v>6.5436672053440089E-4</v>
      </c>
      <c r="N104" s="80"/>
    </row>
    <row r="105" spans="1:14" s="146" customFormat="1" x14ac:dyDescent="0.25">
      <c r="B105" s="155" t="s">
        <v>53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</row>
    <row r="106" spans="1:14" x14ac:dyDescent="0.25">
      <c r="A106" s="1">
        <v>3</v>
      </c>
      <c r="B106" s="156" t="s">
        <v>69</v>
      </c>
      <c r="C106" s="178">
        <v>1097095</v>
      </c>
      <c r="D106" s="178">
        <v>1066591</v>
      </c>
      <c r="E106" s="178">
        <v>1055815</v>
      </c>
      <c r="F106" s="178">
        <v>442013</v>
      </c>
      <c r="G106" s="178">
        <v>749212</v>
      </c>
      <c r="H106" s="178">
        <v>1316064</v>
      </c>
      <c r="I106" s="179">
        <f>IFERROR(H106/G106-1,"-")</f>
        <v>0.75659759854353648</v>
      </c>
      <c r="J106" s="179">
        <f>IFERROR(H106/E106-1,"-")</f>
        <v>0.2464910992929632</v>
      </c>
      <c r="K106" s="178">
        <f>H106-G106</f>
        <v>566852</v>
      </c>
      <c r="L106" s="178">
        <f>H106-E106</f>
        <v>260249</v>
      </c>
      <c r="M106" s="179">
        <f>H106/H$8</f>
        <v>4.1904943004884711E-2</v>
      </c>
      <c r="N106" s="80"/>
    </row>
    <row r="107" spans="1:14" x14ac:dyDescent="0.25">
      <c r="A107" s="1" t="s">
        <v>97</v>
      </c>
      <c r="B107" s="159" t="s">
        <v>98</v>
      </c>
      <c r="C107" s="160">
        <v>112485</v>
      </c>
      <c r="D107" s="160">
        <v>150928</v>
      </c>
      <c r="E107" s="160">
        <v>162637</v>
      </c>
      <c r="F107" s="160">
        <v>125264</v>
      </c>
      <c r="G107" s="160">
        <v>199003</v>
      </c>
      <c r="H107" s="160">
        <v>220579</v>
      </c>
      <c r="I107" s="161">
        <f>IFERROR(H107/G107-1,"-")</f>
        <v>0.10842047607322503</v>
      </c>
      <c r="J107" s="162">
        <f t="shared" ref="J107:J118" si="44">IFERROR(H107/E107-1,"-")</f>
        <v>0.35626579437643335</v>
      </c>
      <c r="K107" s="160">
        <f t="shared" ref="K107:K117" si="45">H107-G107</f>
        <v>21576</v>
      </c>
      <c r="L107" s="160">
        <f t="shared" ref="L107:L118" si="46">H107-E107</f>
        <v>57942</v>
      </c>
      <c r="M107" s="161">
        <f>H107/H$8</f>
        <v>7.0234809424727564E-3</v>
      </c>
      <c r="N107" s="80"/>
    </row>
    <row r="108" spans="1:14" x14ac:dyDescent="0.25">
      <c r="A108" s="163" t="s">
        <v>104</v>
      </c>
      <c r="B108" s="164" t="s">
        <v>104</v>
      </c>
      <c r="C108" s="165">
        <v>54334</v>
      </c>
      <c r="D108" s="165">
        <v>49909</v>
      </c>
      <c r="E108" s="165">
        <v>42419</v>
      </c>
      <c r="F108" s="165">
        <v>16702</v>
      </c>
      <c r="G108" s="165">
        <v>106031</v>
      </c>
      <c r="H108" s="165">
        <v>75504</v>
      </c>
      <c r="I108" s="166">
        <f>IFERROR(H108/G108-1,"-")</f>
        <v>-0.28790636700587569</v>
      </c>
      <c r="J108" s="167">
        <f t="shared" si="44"/>
        <v>0.77995709469813046</v>
      </c>
      <c r="K108" s="165">
        <f t="shared" si="45"/>
        <v>-30527</v>
      </c>
      <c r="L108" s="165">
        <f t="shared" si="46"/>
        <v>33085</v>
      </c>
      <c r="M108" s="166">
        <f>H108/H$8</f>
        <v>2.4041314226669946E-3</v>
      </c>
      <c r="N108" s="80"/>
    </row>
    <row r="109" spans="1:14" x14ac:dyDescent="0.25">
      <c r="A109" s="163" t="s">
        <v>101</v>
      </c>
      <c r="B109" s="164" t="s">
        <v>101</v>
      </c>
      <c r="C109" s="165">
        <v>58151</v>
      </c>
      <c r="D109" s="165">
        <v>101019</v>
      </c>
      <c r="E109" s="165">
        <v>120218</v>
      </c>
      <c r="F109" s="165">
        <v>108562</v>
      </c>
      <c r="G109" s="165">
        <v>92972</v>
      </c>
      <c r="H109" s="165">
        <v>145075</v>
      </c>
      <c r="I109" s="166">
        <f>IFERROR(H109/G109-1,"-")</f>
        <v>0.56041603923761985</v>
      </c>
      <c r="J109" s="167">
        <f t="shared" si="44"/>
        <v>0.20676604169092805</v>
      </c>
      <c r="K109" s="165">
        <f t="shared" si="45"/>
        <v>52103</v>
      </c>
      <c r="L109" s="165">
        <f t="shared" si="46"/>
        <v>24857</v>
      </c>
      <c r="M109" s="166">
        <f>H109/H$8</f>
        <v>4.6193495198057618E-3</v>
      </c>
      <c r="N109" s="80"/>
    </row>
    <row r="110" spans="1:14" x14ac:dyDescent="0.25">
      <c r="A110" s="1"/>
      <c r="B110" s="159" t="s">
        <v>108</v>
      </c>
      <c r="C110" s="160">
        <v>984610</v>
      </c>
      <c r="D110" s="160">
        <v>915663</v>
      </c>
      <c r="E110" s="160">
        <v>893178</v>
      </c>
      <c r="F110" s="160">
        <v>316749</v>
      </c>
      <c r="G110" s="160">
        <v>550209</v>
      </c>
      <c r="H110" s="160">
        <v>1095485</v>
      </c>
      <c r="I110" s="161">
        <f>IFERROR(H110/G110-1,"-")</f>
        <v>0.99103431605080972</v>
      </c>
      <c r="J110" s="162">
        <f t="shared" si="44"/>
        <v>0.22650244408169473</v>
      </c>
      <c r="K110" s="160">
        <f t="shared" si="45"/>
        <v>545276</v>
      </c>
      <c r="L110" s="160">
        <f t="shared" si="46"/>
        <v>202307</v>
      </c>
      <c r="M110" s="161">
        <f>H110/H$8</f>
        <v>3.488146206241196E-2</v>
      </c>
      <c r="N110" s="80"/>
    </row>
    <row r="111" spans="1:14" s="57" customFormat="1" x14ac:dyDescent="0.25">
      <c r="B111" s="164" t="s">
        <v>111</v>
      </c>
      <c r="C111" s="165">
        <v>542448</v>
      </c>
      <c r="D111" s="165">
        <v>501490</v>
      </c>
      <c r="E111" s="165">
        <v>476582</v>
      </c>
      <c r="F111" s="165">
        <v>181253</v>
      </c>
      <c r="G111" s="165">
        <v>251557</v>
      </c>
      <c r="H111" s="165">
        <v>673877</v>
      </c>
      <c r="I111" s="166">
        <f t="shared" ref="I111:I118" si="47">IFERROR(H111/G111-1,"-")</f>
        <v>1.6788242823694035</v>
      </c>
      <c r="J111" s="167">
        <f t="shared" si="44"/>
        <v>0.41397912636230494</v>
      </c>
      <c r="K111" s="165">
        <f t="shared" si="45"/>
        <v>422320</v>
      </c>
      <c r="L111" s="165">
        <f t="shared" si="46"/>
        <v>197295</v>
      </c>
      <c r="M111" s="166">
        <f t="shared" ref="M111:M118" si="48">H111/H$8</f>
        <v>2.1456993943533668E-2</v>
      </c>
      <c r="N111" s="168"/>
    </row>
    <row r="112" spans="1:14" s="57" customFormat="1" x14ac:dyDescent="0.25">
      <c r="B112" s="164" t="s">
        <v>114</v>
      </c>
      <c r="C112" s="165">
        <v>114032</v>
      </c>
      <c r="D112" s="165">
        <v>114306</v>
      </c>
      <c r="E112" s="165">
        <v>91753</v>
      </c>
      <c r="F112" s="165">
        <v>22554</v>
      </c>
      <c r="G112" s="165">
        <v>57079</v>
      </c>
      <c r="H112" s="165">
        <v>45927</v>
      </c>
      <c r="I112" s="166">
        <f t="shared" si="47"/>
        <v>-0.19537833528968618</v>
      </c>
      <c r="J112" s="167">
        <f t="shared" si="44"/>
        <v>-0.49944960927708082</v>
      </c>
      <c r="K112" s="165">
        <f t="shared" si="45"/>
        <v>-11152</v>
      </c>
      <c r="L112" s="165">
        <f t="shared" si="46"/>
        <v>-45826</v>
      </c>
      <c r="M112" s="166">
        <f t="shared" si="48"/>
        <v>1.4623668130009941E-3</v>
      </c>
      <c r="N112" s="168"/>
    </row>
    <row r="113" spans="1:14" x14ac:dyDescent="0.25">
      <c r="A113" s="1"/>
      <c r="B113" s="164" t="s">
        <v>117</v>
      </c>
      <c r="C113" s="165">
        <v>109299</v>
      </c>
      <c r="D113" s="165">
        <v>102904</v>
      </c>
      <c r="E113" s="165">
        <v>92528</v>
      </c>
      <c r="F113" s="165">
        <v>13883</v>
      </c>
      <c r="G113" s="165">
        <v>67210</v>
      </c>
      <c r="H113" s="165">
        <v>65652</v>
      </c>
      <c r="I113" s="166">
        <f t="shared" si="47"/>
        <v>-2.318107424490401E-2</v>
      </c>
      <c r="J113" s="167">
        <f t="shared" si="44"/>
        <v>-0.29046342728687535</v>
      </c>
      <c r="K113" s="165">
        <f t="shared" si="45"/>
        <v>-1558</v>
      </c>
      <c r="L113" s="165">
        <f t="shared" si="46"/>
        <v>-26876</v>
      </c>
      <c r="M113" s="166">
        <f t="shared" si="48"/>
        <v>2.0904327739051376E-3</v>
      </c>
      <c r="N113" s="80"/>
    </row>
    <row r="114" spans="1:14" x14ac:dyDescent="0.25">
      <c r="A114" s="1"/>
      <c r="B114" s="164" t="s">
        <v>124</v>
      </c>
      <c r="C114" s="165">
        <v>15459</v>
      </c>
      <c r="D114" s="165">
        <v>16800</v>
      </c>
      <c r="E114" s="165">
        <v>18644</v>
      </c>
      <c r="F114" s="165">
        <v>9005</v>
      </c>
      <c r="G114" s="165">
        <v>29461</v>
      </c>
      <c r="H114" s="165">
        <v>41263</v>
      </c>
      <c r="I114" s="166">
        <f t="shared" si="47"/>
        <v>0.40059739995247945</v>
      </c>
      <c r="J114" s="167">
        <f t="shared" si="44"/>
        <v>1.2132053207466207</v>
      </c>
      <c r="K114" s="165">
        <f t="shared" si="45"/>
        <v>11802</v>
      </c>
      <c r="L114" s="165">
        <f t="shared" si="46"/>
        <v>22619</v>
      </c>
      <c r="M114" s="166">
        <f t="shared" si="48"/>
        <v>1.3138598603187671E-3</v>
      </c>
      <c r="N114" s="80"/>
    </row>
    <row r="115" spans="1:14" x14ac:dyDescent="0.25">
      <c r="A115" s="1"/>
      <c r="B115" s="164" t="s">
        <v>120</v>
      </c>
      <c r="C115" s="165">
        <v>25106</v>
      </c>
      <c r="D115" s="165">
        <v>28295</v>
      </c>
      <c r="E115" s="165">
        <v>29965</v>
      </c>
      <c r="F115" s="165">
        <v>19818</v>
      </c>
      <c r="G115" s="165">
        <v>36897</v>
      </c>
      <c r="H115" s="165">
        <v>41249</v>
      </c>
      <c r="I115" s="166">
        <f t="shared" si="47"/>
        <v>0.11794996883215436</v>
      </c>
      <c r="J115" s="167">
        <f t="shared" si="44"/>
        <v>0.37657266811279833</v>
      </c>
      <c r="K115" s="165">
        <f t="shared" si="45"/>
        <v>4352</v>
      </c>
      <c r="L115" s="165">
        <f t="shared" si="46"/>
        <v>11284</v>
      </c>
      <c r="M115" s="166">
        <f t="shared" si="48"/>
        <v>1.3134140847318135E-3</v>
      </c>
      <c r="N115" s="80"/>
    </row>
    <row r="116" spans="1:14" x14ac:dyDescent="0.25">
      <c r="A116" s="1"/>
      <c r="B116" s="164" t="s">
        <v>129</v>
      </c>
      <c r="C116" s="165">
        <v>4836</v>
      </c>
      <c r="D116" s="165">
        <v>4205</v>
      </c>
      <c r="E116" s="165">
        <v>5890</v>
      </c>
      <c r="F116" s="165">
        <v>2343</v>
      </c>
      <c r="G116" s="165">
        <v>2314</v>
      </c>
      <c r="H116" s="165">
        <v>11983</v>
      </c>
      <c r="I116" s="166">
        <f t="shared" si="47"/>
        <v>4.1784788245462403</v>
      </c>
      <c r="J116" s="167">
        <f t="shared" si="44"/>
        <v>1.0344651952461801</v>
      </c>
      <c r="K116" s="165">
        <f t="shared" si="45"/>
        <v>9669</v>
      </c>
      <c r="L116" s="165">
        <f t="shared" si="46"/>
        <v>6093</v>
      </c>
      <c r="M116" s="166">
        <f t="shared" si="48"/>
        <v>3.8155206131885191E-4</v>
      </c>
      <c r="N116" s="80"/>
    </row>
    <row r="117" spans="1:14" x14ac:dyDescent="0.25">
      <c r="A117" s="163" t="s">
        <v>145</v>
      </c>
      <c r="B117" s="164" t="s">
        <v>132</v>
      </c>
      <c r="C117" s="165">
        <v>16099</v>
      </c>
      <c r="D117" s="165">
        <v>12806</v>
      </c>
      <c r="E117" s="165">
        <v>13480</v>
      </c>
      <c r="F117" s="165">
        <v>7286</v>
      </c>
      <c r="G117" s="165">
        <v>3610</v>
      </c>
      <c r="H117" s="165">
        <v>7507</v>
      </c>
      <c r="I117" s="166">
        <f t="shared" si="47"/>
        <v>1.0795013850415511</v>
      </c>
      <c r="J117" s="167">
        <f t="shared" si="44"/>
        <v>-0.44310089020771515</v>
      </c>
      <c r="K117" s="165">
        <f t="shared" si="45"/>
        <v>3897</v>
      </c>
      <c r="L117" s="165">
        <f t="shared" si="46"/>
        <v>-5973</v>
      </c>
      <c r="M117" s="166">
        <f t="shared" si="48"/>
        <v>2.3903123794714355E-4</v>
      </c>
      <c r="N117" s="80"/>
    </row>
    <row r="118" spans="1:14" x14ac:dyDescent="0.25">
      <c r="A118" s="169" t="s">
        <v>146</v>
      </c>
      <c r="B118" s="170" t="s">
        <v>146</v>
      </c>
      <c r="C118" s="171">
        <f t="shared" ref="C118:H118" si="49">C110-SUM(C111:C117)</f>
        <v>157331</v>
      </c>
      <c r="D118" s="171">
        <f t="shared" si="49"/>
        <v>134857</v>
      </c>
      <c r="E118" s="171">
        <f t="shared" si="49"/>
        <v>164336</v>
      </c>
      <c r="F118" s="171">
        <f t="shared" si="49"/>
        <v>60607</v>
      </c>
      <c r="G118" s="171">
        <f t="shared" si="49"/>
        <v>102081</v>
      </c>
      <c r="H118" s="171">
        <f t="shared" si="49"/>
        <v>208027</v>
      </c>
      <c r="I118" s="172">
        <f t="shared" si="47"/>
        <v>1.0378620899089936</v>
      </c>
      <c r="J118" s="173">
        <f t="shared" si="44"/>
        <v>0.2658638399376887</v>
      </c>
      <c r="K118" s="171">
        <f>H118-G118</f>
        <v>105946</v>
      </c>
      <c r="L118" s="171">
        <f t="shared" si="46"/>
        <v>43691</v>
      </c>
      <c r="M118" s="172">
        <f t="shared" si="48"/>
        <v>6.6238112876555793E-3</v>
      </c>
      <c r="N118" s="80"/>
    </row>
    <row r="119" spans="1:14" s="146" customFormat="1" x14ac:dyDescent="0.25">
      <c r="B119" s="155" t="s">
        <v>54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</row>
    <row r="120" spans="1:14" x14ac:dyDescent="0.25">
      <c r="A120" s="1">
        <v>3</v>
      </c>
      <c r="B120" s="156" t="s">
        <v>69</v>
      </c>
      <c r="C120" s="178">
        <v>601065</v>
      </c>
      <c r="D120" s="178">
        <v>535197</v>
      </c>
      <c r="E120" s="178">
        <v>503437</v>
      </c>
      <c r="F120" s="178">
        <v>216673</v>
      </c>
      <c r="G120" s="178">
        <v>359169</v>
      </c>
      <c r="H120" s="178">
        <v>543499</v>
      </c>
      <c r="I120" s="179">
        <f>IFERROR(H120/G120-1,"-")</f>
        <v>0.51321244316742254</v>
      </c>
      <c r="J120" s="179">
        <f>IFERROR(H120/E120-1,"-")</f>
        <v>7.9576987785959341E-2</v>
      </c>
      <c r="K120" s="178">
        <f>H120-G120</f>
        <v>184330</v>
      </c>
      <c r="L120" s="178">
        <f>H120-E120</f>
        <v>40062</v>
      </c>
      <c r="M120" s="179">
        <f>H120/H$8</f>
        <v>1.7305613266689033E-2</v>
      </c>
      <c r="N120" s="80"/>
    </row>
    <row r="121" spans="1:14" x14ac:dyDescent="0.25">
      <c r="A121" s="1" t="s">
        <v>97</v>
      </c>
      <c r="B121" s="159" t="s">
        <v>98</v>
      </c>
      <c r="C121" s="160">
        <v>314005</v>
      </c>
      <c r="D121" s="160">
        <v>266568</v>
      </c>
      <c r="E121" s="160">
        <v>235408</v>
      </c>
      <c r="F121" s="160">
        <v>116562</v>
      </c>
      <c r="G121" s="160">
        <v>206631</v>
      </c>
      <c r="H121" s="160">
        <v>271944</v>
      </c>
      <c r="I121" s="161">
        <f>IFERROR(H121/G121-1,"-")</f>
        <v>0.31608519534822954</v>
      </c>
      <c r="J121" s="162">
        <f t="shared" ref="J121:J132" si="50">IFERROR(H121/E121-1,"-")</f>
        <v>0.15520288180520625</v>
      </c>
      <c r="K121" s="160">
        <f t="shared" ref="K121:K131" si="51">H121-G121</f>
        <v>65313</v>
      </c>
      <c r="L121" s="160">
        <f t="shared" ref="L121:L132" si="52">H121-E121</f>
        <v>36536</v>
      </c>
      <c r="M121" s="161">
        <f>H121/H$8</f>
        <v>8.658999729891835E-3</v>
      </c>
      <c r="N121" s="80"/>
    </row>
    <row r="122" spans="1:14" x14ac:dyDescent="0.25">
      <c r="A122" s="163" t="s">
        <v>104</v>
      </c>
      <c r="B122" s="164" t="s">
        <v>104</v>
      </c>
      <c r="C122" s="165">
        <v>167144</v>
      </c>
      <c r="D122" s="165">
        <v>136290</v>
      </c>
      <c r="E122" s="165">
        <v>110711</v>
      </c>
      <c r="F122" s="165">
        <v>45374</v>
      </c>
      <c r="G122" s="165">
        <v>96469</v>
      </c>
      <c r="H122" s="165">
        <v>128559</v>
      </c>
      <c r="I122" s="166">
        <f>IFERROR(H122/G122-1,"-")</f>
        <v>0.33264572038686002</v>
      </c>
      <c r="J122" s="167">
        <f t="shared" si="50"/>
        <v>0.16121252630723237</v>
      </c>
      <c r="K122" s="165">
        <f t="shared" si="51"/>
        <v>32090</v>
      </c>
      <c r="L122" s="165">
        <f t="shared" si="52"/>
        <v>17848</v>
      </c>
      <c r="M122" s="166">
        <f>H122/H$8</f>
        <v>4.0934616916540332E-3</v>
      </c>
      <c r="N122" s="80"/>
    </row>
    <row r="123" spans="1:14" x14ac:dyDescent="0.25">
      <c r="A123" s="163" t="s">
        <v>101</v>
      </c>
      <c r="B123" s="164" t="s">
        <v>101</v>
      </c>
      <c r="C123" s="165">
        <v>146861</v>
      </c>
      <c r="D123" s="165">
        <v>130278</v>
      </c>
      <c r="E123" s="165">
        <v>124697</v>
      </c>
      <c r="F123" s="165">
        <v>71188</v>
      </c>
      <c r="G123" s="165">
        <v>110162</v>
      </c>
      <c r="H123" s="165">
        <v>143385</v>
      </c>
      <c r="I123" s="166">
        <f>IFERROR(H123/G123-1,"-")</f>
        <v>0.30158312303698187</v>
      </c>
      <c r="J123" s="167">
        <f t="shared" si="50"/>
        <v>0.14986727828255697</v>
      </c>
      <c r="K123" s="165">
        <f t="shared" si="51"/>
        <v>33223</v>
      </c>
      <c r="L123" s="165">
        <f t="shared" si="52"/>
        <v>18688</v>
      </c>
      <c r="M123" s="166">
        <f>H123/H$8</f>
        <v>4.5655380382378019E-3</v>
      </c>
      <c r="N123" s="80"/>
    </row>
    <row r="124" spans="1:14" x14ac:dyDescent="0.25">
      <c r="A124" s="1"/>
      <c r="B124" s="159" t="s">
        <v>108</v>
      </c>
      <c r="C124" s="160">
        <v>287060</v>
      </c>
      <c r="D124" s="160">
        <v>268629</v>
      </c>
      <c r="E124" s="160">
        <v>268029</v>
      </c>
      <c r="F124" s="160">
        <v>100111</v>
      </c>
      <c r="G124" s="160">
        <v>152538</v>
      </c>
      <c r="H124" s="160">
        <v>271555</v>
      </c>
      <c r="I124" s="161">
        <f>IFERROR(H124/G124-1,"-")</f>
        <v>0.78024492257666944</v>
      </c>
      <c r="J124" s="162">
        <f t="shared" si="50"/>
        <v>1.3155292897410353E-2</v>
      </c>
      <c r="K124" s="160">
        <f t="shared" si="51"/>
        <v>119017</v>
      </c>
      <c r="L124" s="160">
        <f t="shared" si="52"/>
        <v>3526</v>
      </c>
      <c r="M124" s="161">
        <f>H124/H$8</f>
        <v>8.6466135367971979E-3</v>
      </c>
      <c r="N124" s="80"/>
    </row>
    <row r="125" spans="1:14" s="57" customFormat="1" x14ac:dyDescent="0.25">
      <c r="B125" s="164" t="s">
        <v>111</v>
      </c>
      <c r="C125" s="165">
        <v>41502</v>
      </c>
      <c r="D125" s="165">
        <v>36190</v>
      </c>
      <c r="E125" s="165">
        <v>33000</v>
      </c>
      <c r="F125" s="165">
        <v>11431</v>
      </c>
      <c r="G125" s="165">
        <v>11117</v>
      </c>
      <c r="H125" s="165">
        <v>33351</v>
      </c>
      <c r="I125" s="166">
        <f t="shared" ref="I125:I132" si="53">IFERROR(H125/G125-1,"-")</f>
        <v>2</v>
      </c>
      <c r="J125" s="167">
        <f t="shared" si="50"/>
        <v>1.0636363636363555E-2</v>
      </c>
      <c r="K125" s="165">
        <f t="shared" si="51"/>
        <v>22234</v>
      </c>
      <c r="L125" s="165">
        <f t="shared" si="52"/>
        <v>351</v>
      </c>
      <c r="M125" s="166">
        <f t="shared" ref="M125:M132" si="54">H125/H$8</f>
        <v>1.0619329714633256E-3</v>
      </c>
      <c r="N125" s="168"/>
    </row>
    <row r="126" spans="1:14" s="57" customFormat="1" x14ac:dyDescent="0.25">
      <c r="B126" s="164" t="s">
        <v>114</v>
      </c>
      <c r="C126" s="165">
        <v>38304</v>
      </c>
      <c r="D126" s="165">
        <v>35550</v>
      </c>
      <c r="E126" s="165">
        <v>30865</v>
      </c>
      <c r="F126" s="165">
        <v>11548</v>
      </c>
      <c r="G126" s="165">
        <v>23428</v>
      </c>
      <c r="H126" s="165">
        <v>34791</v>
      </c>
      <c r="I126" s="166">
        <f t="shared" si="53"/>
        <v>0.48501792726651871</v>
      </c>
      <c r="J126" s="167">
        <f t="shared" si="50"/>
        <v>0.12719909282358666</v>
      </c>
      <c r="K126" s="165">
        <f t="shared" si="51"/>
        <v>11363</v>
      </c>
      <c r="L126" s="165">
        <f t="shared" si="52"/>
        <v>3926</v>
      </c>
      <c r="M126" s="166">
        <f t="shared" si="54"/>
        <v>1.1077841746928295E-3</v>
      </c>
      <c r="N126" s="168"/>
    </row>
    <row r="127" spans="1:14" x14ac:dyDescent="0.25">
      <c r="A127" s="1"/>
      <c r="B127" s="164" t="s">
        <v>117</v>
      </c>
      <c r="C127" s="165">
        <v>18792</v>
      </c>
      <c r="D127" s="165">
        <v>18689</v>
      </c>
      <c r="E127" s="165">
        <v>20310</v>
      </c>
      <c r="F127" s="165">
        <v>7014</v>
      </c>
      <c r="G127" s="165">
        <v>18250</v>
      </c>
      <c r="H127" s="165">
        <v>23874</v>
      </c>
      <c r="I127" s="166">
        <f t="shared" si="53"/>
        <v>0.30816438356164388</v>
      </c>
      <c r="J127" s="167">
        <f t="shared" si="50"/>
        <v>0.17548005908419495</v>
      </c>
      <c r="K127" s="165">
        <f t="shared" si="51"/>
        <v>5624</v>
      </c>
      <c r="L127" s="165">
        <f t="shared" si="52"/>
        <v>3564</v>
      </c>
      <c r="M127" s="166">
        <f t="shared" si="54"/>
        <v>7.6017474020915218E-4</v>
      </c>
      <c r="N127" s="80"/>
    </row>
    <row r="128" spans="1:14" x14ac:dyDescent="0.25">
      <c r="A128" s="1"/>
      <c r="B128" s="164" t="s">
        <v>124</v>
      </c>
      <c r="C128" s="165">
        <v>6371</v>
      </c>
      <c r="D128" s="165">
        <v>4857</v>
      </c>
      <c r="E128" s="165">
        <v>4930</v>
      </c>
      <c r="F128" s="165">
        <v>1882</v>
      </c>
      <c r="G128" s="165">
        <v>3678</v>
      </c>
      <c r="H128" s="165">
        <v>6463</v>
      </c>
      <c r="I128" s="166">
        <f t="shared" si="53"/>
        <v>0.75720500271886904</v>
      </c>
      <c r="J128" s="167">
        <f t="shared" si="50"/>
        <v>0.31095334685598375</v>
      </c>
      <c r="K128" s="165">
        <f t="shared" si="51"/>
        <v>2785</v>
      </c>
      <c r="L128" s="165">
        <f t="shared" si="52"/>
        <v>1533</v>
      </c>
      <c r="M128" s="166">
        <f t="shared" si="54"/>
        <v>2.0578911560575314E-4</v>
      </c>
      <c r="N128" s="80"/>
    </row>
    <row r="129" spans="1:14" x14ac:dyDescent="0.25">
      <c r="A129" s="1"/>
      <c r="B129" s="164" t="s">
        <v>120</v>
      </c>
      <c r="C129" s="165">
        <v>7263</v>
      </c>
      <c r="D129" s="165">
        <v>5017</v>
      </c>
      <c r="E129" s="165">
        <v>3923</v>
      </c>
      <c r="F129" s="165">
        <v>1919</v>
      </c>
      <c r="G129" s="165">
        <v>3450</v>
      </c>
      <c r="H129" s="165">
        <v>4851</v>
      </c>
      <c r="I129" s="166">
        <f t="shared" si="53"/>
        <v>0.4060869565217391</v>
      </c>
      <c r="J129" s="167">
        <f t="shared" si="50"/>
        <v>0.23655365791486105</v>
      </c>
      <c r="K129" s="165">
        <f t="shared" si="51"/>
        <v>1401</v>
      </c>
      <c r="L129" s="165">
        <f t="shared" si="52"/>
        <v>928</v>
      </c>
      <c r="M129" s="166">
        <f t="shared" si="54"/>
        <v>1.5446124087939168E-4</v>
      </c>
      <c r="N129" s="80"/>
    </row>
    <row r="130" spans="1:14" x14ac:dyDescent="0.25">
      <c r="A130" s="1"/>
      <c r="B130" s="164" t="s">
        <v>129</v>
      </c>
      <c r="C130" s="165">
        <v>4953</v>
      </c>
      <c r="D130" s="165">
        <v>4529</v>
      </c>
      <c r="E130" s="165">
        <v>4303</v>
      </c>
      <c r="F130" s="165">
        <v>1701</v>
      </c>
      <c r="G130" s="165">
        <v>1442</v>
      </c>
      <c r="H130" s="165">
        <v>2747</v>
      </c>
      <c r="I130" s="166">
        <f t="shared" si="53"/>
        <v>0.90499306518723999</v>
      </c>
      <c r="J130" s="167">
        <f t="shared" si="50"/>
        <v>-0.3616081803392982</v>
      </c>
      <c r="K130" s="165">
        <f t="shared" si="51"/>
        <v>1305</v>
      </c>
      <c r="L130" s="165">
        <f t="shared" si="52"/>
        <v>-1556</v>
      </c>
      <c r="M130" s="166">
        <f t="shared" si="54"/>
        <v>8.7467538382949694E-5</v>
      </c>
      <c r="N130" s="80"/>
    </row>
    <row r="131" spans="1:14" x14ac:dyDescent="0.25">
      <c r="A131" s="163" t="s">
        <v>145</v>
      </c>
      <c r="B131" s="164" t="s">
        <v>132</v>
      </c>
      <c r="C131" s="165">
        <v>8451</v>
      </c>
      <c r="D131" s="165">
        <v>7923</v>
      </c>
      <c r="E131" s="165">
        <v>5879</v>
      </c>
      <c r="F131" s="165">
        <v>2155</v>
      </c>
      <c r="G131" s="165">
        <v>2010</v>
      </c>
      <c r="H131" s="165">
        <v>4022</v>
      </c>
      <c r="I131" s="166">
        <f t="shared" si="53"/>
        <v>1.0009950248756221</v>
      </c>
      <c r="J131" s="167">
        <f t="shared" si="50"/>
        <v>-0.31587004592617796</v>
      </c>
      <c r="K131" s="165">
        <f t="shared" si="51"/>
        <v>2012</v>
      </c>
      <c r="L131" s="165">
        <f t="shared" si="52"/>
        <v>-1857</v>
      </c>
      <c r="M131" s="166">
        <f t="shared" si="54"/>
        <v>1.2806495790907305E-4</v>
      </c>
      <c r="N131" s="80"/>
    </row>
    <row r="132" spans="1:14" x14ac:dyDescent="0.25">
      <c r="A132" s="169" t="s">
        <v>146</v>
      </c>
      <c r="B132" s="170" t="s">
        <v>146</v>
      </c>
      <c r="C132" s="171">
        <f t="shared" ref="C132:H132" si="55">C124-SUM(C125:C131)</f>
        <v>161424</v>
      </c>
      <c r="D132" s="171">
        <f t="shared" si="55"/>
        <v>155874</v>
      </c>
      <c r="E132" s="171">
        <f t="shared" si="55"/>
        <v>164819</v>
      </c>
      <c r="F132" s="171">
        <f t="shared" si="55"/>
        <v>62461</v>
      </c>
      <c r="G132" s="171">
        <f t="shared" si="55"/>
        <v>89163</v>
      </c>
      <c r="H132" s="171">
        <f t="shared" si="55"/>
        <v>161456</v>
      </c>
      <c r="I132" s="172">
        <f t="shared" si="53"/>
        <v>0.81079595796462667</v>
      </c>
      <c r="J132" s="173">
        <f t="shared" si="50"/>
        <v>-2.0404200971975373E-2</v>
      </c>
      <c r="K132" s="171">
        <f>H132-G132</f>
        <v>72293</v>
      </c>
      <c r="L132" s="171">
        <f t="shared" si="52"/>
        <v>-3363</v>
      </c>
      <c r="M132" s="172">
        <f t="shared" si="54"/>
        <v>5.1409387976547238E-3</v>
      </c>
      <c r="N132" s="80"/>
    </row>
    <row r="133" spans="1:14" s="146" customFormat="1" x14ac:dyDescent="0.25">
      <c r="B133" s="155" t="s">
        <v>55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</row>
    <row r="134" spans="1:14" x14ac:dyDescent="0.25">
      <c r="A134" s="1">
        <v>3</v>
      </c>
      <c r="B134" s="156" t="s">
        <v>69</v>
      </c>
      <c r="C134" s="178">
        <v>2078193</v>
      </c>
      <c r="D134" s="178">
        <v>2070855</v>
      </c>
      <c r="E134" s="178">
        <v>1856756</v>
      </c>
      <c r="F134" s="178">
        <v>610766</v>
      </c>
      <c r="G134" s="178">
        <v>774989</v>
      </c>
      <c r="H134" s="178">
        <v>1753117</v>
      </c>
      <c r="I134" s="179">
        <f>IFERROR(H134/G134-1,"-")</f>
        <v>1.2621185591021291</v>
      </c>
      <c r="J134" s="179">
        <f>IFERROR(H134/E134-1,"-")</f>
        <v>-5.5817242545601053E-2</v>
      </c>
      <c r="K134" s="178">
        <f>H134-G134</f>
        <v>978128</v>
      </c>
      <c r="L134" s="178">
        <f>H134-E134</f>
        <v>-103639</v>
      </c>
      <c r="M134" s="179">
        <f>H134/H$8</f>
        <v>5.5821197119512785E-2</v>
      </c>
      <c r="N134" s="80"/>
    </row>
    <row r="135" spans="1:14" x14ac:dyDescent="0.25">
      <c r="A135" s="1" t="s">
        <v>97</v>
      </c>
      <c r="B135" s="159" t="s">
        <v>98</v>
      </c>
      <c r="C135" s="160">
        <v>191525</v>
      </c>
      <c r="D135" s="160">
        <v>212961</v>
      </c>
      <c r="E135" s="160">
        <v>192906</v>
      </c>
      <c r="F135" s="160">
        <v>77176</v>
      </c>
      <c r="G135" s="160">
        <v>141993</v>
      </c>
      <c r="H135" s="160">
        <v>105219</v>
      </c>
      <c r="I135" s="161">
        <f>IFERROR(H135/G135-1,"-")</f>
        <v>-0.25898459783228756</v>
      </c>
      <c r="J135" s="162">
        <f t="shared" ref="J135:J146" si="56">IFERROR(H135/E135-1,"-")</f>
        <v>-0.454558178594756</v>
      </c>
      <c r="K135" s="160">
        <f t="shared" ref="K135:K145" si="57">H135-G135</f>
        <v>-36774</v>
      </c>
      <c r="L135" s="160">
        <f t="shared" ref="L135:L146" si="58">H135-E135</f>
        <v>-87687</v>
      </c>
      <c r="M135" s="161">
        <f>H135/H$8</f>
        <v>3.3502901059758224E-3</v>
      </c>
      <c r="N135" s="80"/>
    </row>
    <row r="136" spans="1:14" x14ac:dyDescent="0.25">
      <c r="A136" s="163" t="s">
        <v>104</v>
      </c>
      <c r="B136" s="164" t="s">
        <v>104</v>
      </c>
      <c r="C136" s="165">
        <v>120623</v>
      </c>
      <c r="D136" s="165">
        <v>148508</v>
      </c>
      <c r="E136" s="165">
        <v>94828</v>
      </c>
      <c r="F136" s="165">
        <v>51058</v>
      </c>
      <c r="G136" s="165">
        <v>86437</v>
      </c>
      <c r="H136" s="165">
        <v>57546</v>
      </c>
      <c r="I136" s="166">
        <f>IFERROR(H136/G136-1,"-")</f>
        <v>-0.33424343741684692</v>
      </c>
      <c r="J136" s="167">
        <f t="shared" si="56"/>
        <v>-0.39315392078289113</v>
      </c>
      <c r="K136" s="165">
        <f t="shared" si="57"/>
        <v>-28891</v>
      </c>
      <c r="L136" s="165">
        <f t="shared" si="58"/>
        <v>-37282</v>
      </c>
      <c r="M136" s="166">
        <f>H136/H$8</f>
        <v>1.8323287090590546E-3</v>
      </c>
      <c r="N136" s="80"/>
    </row>
    <row r="137" spans="1:14" x14ac:dyDescent="0.25">
      <c r="A137" s="163" t="s">
        <v>101</v>
      </c>
      <c r="B137" s="164" t="s">
        <v>101</v>
      </c>
      <c r="C137" s="165">
        <v>70902</v>
      </c>
      <c r="D137" s="165">
        <v>64453</v>
      </c>
      <c r="E137" s="165">
        <v>98078</v>
      </c>
      <c r="F137" s="165">
        <v>26118</v>
      </c>
      <c r="G137" s="165">
        <v>55556</v>
      </c>
      <c r="H137" s="165">
        <v>47673</v>
      </c>
      <c r="I137" s="166">
        <f>IFERROR(H137/G137-1,"-")</f>
        <v>-0.14189286485708119</v>
      </c>
      <c r="J137" s="167">
        <f t="shared" si="56"/>
        <v>-0.51392769020575457</v>
      </c>
      <c r="K137" s="165">
        <f t="shared" si="57"/>
        <v>-7883</v>
      </c>
      <c r="L137" s="165">
        <f t="shared" si="58"/>
        <v>-50405</v>
      </c>
      <c r="M137" s="166">
        <f>H137/H$8</f>
        <v>1.5179613969167676E-3</v>
      </c>
      <c r="N137" s="80"/>
    </row>
    <row r="138" spans="1:14" x14ac:dyDescent="0.25">
      <c r="A138" s="1"/>
      <c r="B138" s="159" t="s">
        <v>108</v>
      </c>
      <c r="C138" s="160">
        <v>1886668</v>
      </c>
      <c r="D138" s="160">
        <v>1857894</v>
      </c>
      <c r="E138" s="160">
        <v>1663850</v>
      </c>
      <c r="F138" s="160">
        <v>533590</v>
      </c>
      <c r="G138" s="160">
        <v>632996</v>
      </c>
      <c r="H138" s="160">
        <v>1647898</v>
      </c>
      <c r="I138" s="161">
        <f>IFERROR(H138/G138-1,"-")</f>
        <v>1.6033308267350819</v>
      </c>
      <c r="J138" s="162">
        <f t="shared" si="56"/>
        <v>-9.5874027105808945E-3</v>
      </c>
      <c r="K138" s="160">
        <f t="shared" si="57"/>
        <v>1014902</v>
      </c>
      <c r="L138" s="160">
        <f t="shared" si="58"/>
        <v>-15952</v>
      </c>
      <c r="M138" s="161">
        <f>H138/H$8</f>
        <v>5.247090701353696E-2</v>
      </c>
      <c r="N138" s="80"/>
    </row>
    <row r="139" spans="1:14" s="57" customFormat="1" x14ac:dyDescent="0.25">
      <c r="B139" s="164" t="s">
        <v>111</v>
      </c>
      <c r="C139" s="165">
        <v>1039837</v>
      </c>
      <c r="D139" s="165">
        <v>1012432</v>
      </c>
      <c r="E139" s="165">
        <v>847716</v>
      </c>
      <c r="F139" s="165">
        <v>226701</v>
      </c>
      <c r="G139" s="165">
        <v>182984</v>
      </c>
      <c r="H139" s="165">
        <v>740061</v>
      </c>
      <c r="I139" s="166">
        <f t="shared" ref="I139:I146" si="59">IFERROR(H139/G139-1,"-")</f>
        <v>3.0444027893149128</v>
      </c>
      <c r="J139" s="167">
        <f t="shared" si="56"/>
        <v>-0.12699418201378765</v>
      </c>
      <c r="K139" s="165">
        <f t="shared" si="57"/>
        <v>557077</v>
      </c>
      <c r="L139" s="165">
        <f t="shared" si="58"/>
        <v>-107655</v>
      </c>
      <c r="M139" s="166">
        <f t="shared" ref="M139:M146" si="60">H139/H$8</f>
        <v>2.3564366189743041E-2</v>
      </c>
      <c r="N139" s="168"/>
    </row>
    <row r="140" spans="1:14" s="57" customFormat="1" x14ac:dyDescent="0.25">
      <c r="B140" s="164" t="s">
        <v>114</v>
      </c>
      <c r="C140" s="165">
        <v>113791</v>
      </c>
      <c r="D140" s="165">
        <v>127265</v>
      </c>
      <c r="E140" s="165">
        <v>113771</v>
      </c>
      <c r="F140" s="165">
        <v>45672</v>
      </c>
      <c r="G140" s="165">
        <v>69325</v>
      </c>
      <c r="H140" s="165">
        <v>132461</v>
      </c>
      <c r="I140" s="166">
        <f t="shared" si="59"/>
        <v>0.91072484673638665</v>
      </c>
      <c r="J140" s="167">
        <f t="shared" si="56"/>
        <v>0.1642773641789208</v>
      </c>
      <c r="K140" s="165">
        <f t="shared" si="57"/>
        <v>63136</v>
      </c>
      <c r="L140" s="165">
        <f t="shared" si="58"/>
        <v>18690</v>
      </c>
      <c r="M140" s="166">
        <f t="shared" si="60"/>
        <v>4.217705715960648E-3</v>
      </c>
      <c r="N140" s="168"/>
    </row>
    <row r="141" spans="1:14" x14ac:dyDescent="0.25">
      <c r="A141" s="1"/>
      <c r="B141" s="164" t="s">
        <v>117</v>
      </c>
      <c r="C141" s="165">
        <v>194072</v>
      </c>
      <c r="D141" s="165">
        <v>159535</v>
      </c>
      <c r="E141" s="165">
        <v>132722</v>
      </c>
      <c r="F141" s="165">
        <v>42455</v>
      </c>
      <c r="G141" s="165">
        <v>94016</v>
      </c>
      <c r="H141" s="165">
        <v>171222</v>
      </c>
      <c r="I141" s="166">
        <f t="shared" si="59"/>
        <v>0.82120064669843429</v>
      </c>
      <c r="J141" s="167">
        <f t="shared" si="56"/>
        <v>0.29008001687738272</v>
      </c>
      <c r="K141" s="165">
        <f t="shared" si="57"/>
        <v>77206</v>
      </c>
      <c r="L141" s="165">
        <f t="shared" si="58"/>
        <v>38500</v>
      </c>
      <c r="M141" s="166">
        <f t="shared" si="60"/>
        <v>5.4518991106681514E-3</v>
      </c>
      <c r="N141" s="80"/>
    </row>
    <row r="142" spans="1:14" x14ac:dyDescent="0.25">
      <c r="A142" s="1"/>
      <c r="B142" s="164" t="s">
        <v>124</v>
      </c>
      <c r="C142" s="165">
        <v>47346</v>
      </c>
      <c r="D142" s="165">
        <v>37533</v>
      </c>
      <c r="E142" s="165">
        <v>38846</v>
      </c>
      <c r="F142" s="165">
        <v>8958</v>
      </c>
      <c r="G142" s="165">
        <v>22357</v>
      </c>
      <c r="H142" s="165">
        <v>60881</v>
      </c>
      <c r="I142" s="166">
        <f t="shared" si="59"/>
        <v>1.7231292212729792</v>
      </c>
      <c r="J142" s="167">
        <f t="shared" si="56"/>
        <v>0.56723987025691192</v>
      </c>
      <c r="K142" s="165">
        <f t="shared" si="57"/>
        <v>38524</v>
      </c>
      <c r="L142" s="165">
        <f t="shared" si="58"/>
        <v>22035</v>
      </c>
      <c r="M142" s="166">
        <f t="shared" si="60"/>
        <v>1.9385188220940519E-3</v>
      </c>
      <c r="N142" s="80"/>
    </row>
    <row r="143" spans="1:14" x14ac:dyDescent="0.25">
      <c r="A143" s="1"/>
      <c r="B143" s="164" t="s">
        <v>120</v>
      </c>
      <c r="C143" s="165">
        <v>37570</v>
      </c>
      <c r="D143" s="165">
        <v>39264</v>
      </c>
      <c r="E143" s="165">
        <v>39195</v>
      </c>
      <c r="F143" s="165">
        <v>12571</v>
      </c>
      <c r="G143" s="165">
        <v>20808</v>
      </c>
      <c r="H143" s="165">
        <v>32138</v>
      </c>
      <c r="I143" s="166">
        <f t="shared" si="59"/>
        <v>0.5445021145713187</v>
      </c>
      <c r="J143" s="167">
        <f t="shared" si="56"/>
        <v>-0.18004847557086368</v>
      </c>
      <c r="K143" s="165">
        <f t="shared" si="57"/>
        <v>11330</v>
      </c>
      <c r="L143" s="165">
        <f t="shared" si="58"/>
        <v>-7057</v>
      </c>
      <c r="M143" s="166">
        <f t="shared" si="60"/>
        <v>1.0233097009651393E-3</v>
      </c>
      <c r="N143" s="80"/>
    </row>
    <row r="144" spans="1:14" x14ac:dyDescent="0.25">
      <c r="A144" s="1"/>
      <c r="B144" s="164" t="s">
        <v>129</v>
      </c>
      <c r="C144" s="165">
        <v>18025</v>
      </c>
      <c r="D144" s="165">
        <v>17025</v>
      </c>
      <c r="E144" s="165">
        <v>18681</v>
      </c>
      <c r="F144" s="165">
        <v>15372</v>
      </c>
      <c r="G144" s="165">
        <v>9958</v>
      </c>
      <c r="H144" s="165">
        <v>24691</v>
      </c>
      <c r="I144" s="166">
        <f t="shared" si="59"/>
        <v>1.4795139586262303</v>
      </c>
      <c r="J144" s="167">
        <f t="shared" si="56"/>
        <v>0.32171725282372465</v>
      </c>
      <c r="K144" s="165">
        <f t="shared" si="57"/>
        <v>14733</v>
      </c>
      <c r="L144" s="165">
        <f t="shared" si="58"/>
        <v>6010</v>
      </c>
      <c r="M144" s="166">
        <f t="shared" si="60"/>
        <v>7.8618892981922493E-4</v>
      </c>
      <c r="N144" s="80"/>
    </row>
    <row r="145" spans="1:14" x14ac:dyDescent="0.25">
      <c r="A145" s="163" t="s">
        <v>145</v>
      </c>
      <c r="B145" s="164" t="s">
        <v>132</v>
      </c>
      <c r="C145" s="165">
        <v>67474</v>
      </c>
      <c r="D145" s="165">
        <v>77288</v>
      </c>
      <c r="E145" s="165">
        <v>47882</v>
      </c>
      <c r="F145" s="165">
        <v>29519</v>
      </c>
      <c r="G145" s="165">
        <v>6358</v>
      </c>
      <c r="H145" s="165">
        <v>14264</v>
      </c>
      <c r="I145" s="166">
        <f t="shared" si="59"/>
        <v>1.2434727901855931</v>
      </c>
      <c r="J145" s="167">
        <f t="shared" si="56"/>
        <v>-0.70210099828745665</v>
      </c>
      <c r="K145" s="165">
        <f t="shared" si="57"/>
        <v>7906</v>
      </c>
      <c r="L145" s="165">
        <f t="shared" si="58"/>
        <v>-33618</v>
      </c>
      <c r="M145" s="166">
        <f t="shared" si="60"/>
        <v>4.5418164087892042E-4</v>
      </c>
      <c r="N145" s="80"/>
    </row>
    <row r="146" spans="1:14" x14ac:dyDescent="0.25">
      <c r="A146" s="169" t="s">
        <v>146</v>
      </c>
      <c r="B146" s="170" t="s">
        <v>146</v>
      </c>
      <c r="C146" s="171">
        <f t="shared" ref="C146:H146" si="61">C138-SUM(C139:C145)</f>
        <v>368553</v>
      </c>
      <c r="D146" s="171">
        <f t="shared" si="61"/>
        <v>387552</v>
      </c>
      <c r="E146" s="171">
        <f t="shared" si="61"/>
        <v>425037</v>
      </c>
      <c r="F146" s="171">
        <f t="shared" si="61"/>
        <v>152342</v>
      </c>
      <c r="G146" s="171">
        <f t="shared" si="61"/>
        <v>227190</v>
      </c>
      <c r="H146" s="171">
        <f t="shared" si="61"/>
        <v>472180</v>
      </c>
      <c r="I146" s="172">
        <f t="shared" si="59"/>
        <v>1.0783485188608655</v>
      </c>
      <c r="J146" s="173">
        <f t="shared" si="56"/>
        <v>0.11091504974861022</v>
      </c>
      <c r="K146" s="171">
        <f>H146-G146</f>
        <v>244990</v>
      </c>
      <c r="L146" s="171">
        <f t="shared" si="58"/>
        <v>47143</v>
      </c>
      <c r="M146" s="172">
        <f t="shared" si="60"/>
        <v>1.5034736903407786E-2</v>
      </c>
      <c r="N146" s="80"/>
    </row>
    <row r="147" spans="1:14" s="146" customFormat="1" x14ac:dyDescent="0.25">
      <c r="B147" s="155" t="s">
        <v>56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</row>
    <row r="148" spans="1:14" x14ac:dyDescent="0.25">
      <c r="A148" s="1">
        <v>3</v>
      </c>
      <c r="B148" s="156" t="s">
        <v>69</v>
      </c>
      <c r="C148" s="178">
        <v>797826</v>
      </c>
      <c r="D148" s="178">
        <v>791792</v>
      </c>
      <c r="E148" s="178">
        <v>721244</v>
      </c>
      <c r="F148" s="178">
        <v>235241</v>
      </c>
      <c r="G148" s="178">
        <v>320278</v>
      </c>
      <c r="H148" s="178">
        <v>622441</v>
      </c>
      <c r="I148" s="179">
        <f>IFERROR(H148/G148-1,"-")</f>
        <v>0.94343976170701693</v>
      </c>
      <c r="J148" s="179">
        <f>IFERROR(H148/E148-1,"-")</f>
        <v>-0.13698970112749642</v>
      </c>
      <c r="K148" s="178">
        <f>H148-G148</f>
        <v>302163</v>
      </c>
      <c r="L148" s="178">
        <f>H148-E148</f>
        <v>-98803</v>
      </c>
      <c r="M148" s="179">
        <f>H148/H$8</f>
        <v>1.9819214437066468E-2</v>
      </c>
      <c r="N148" s="80"/>
    </row>
    <row r="149" spans="1:14" x14ac:dyDescent="0.25">
      <c r="A149" s="1" t="s">
        <v>97</v>
      </c>
      <c r="B149" s="159" t="s">
        <v>98</v>
      </c>
      <c r="C149" s="160">
        <v>230645</v>
      </c>
      <c r="D149" s="160">
        <v>267197</v>
      </c>
      <c r="E149" s="160">
        <v>261107</v>
      </c>
      <c r="F149" s="160">
        <v>90513</v>
      </c>
      <c r="G149" s="160">
        <v>118326</v>
      </c>
      <c r="H149" s="160">
        <v>251371</v>
      </c>
      <c r="I149" s="161">
        <f>IFERROR(H149/G149-1,"-")</f>
        <v>1.1243936243936243</v>
      </c>
      <c r="J149" s="162">
        <f t="shared" ref="J149:J160" si="62">IFERROR(H149/E149-1,"-")</f>
        <v>-3.728739558878158E-2</v>
      </c>
      <c r="K149" s="160">
        <f t="shared" ref="K149:K159" si="63">H149-G149</f>
        <v>133045</v>
      </c>
      <c r="L149" s="160">
        <f t="shared" ref="L149:L160" si="64">H149-E149</f>
        <v>-9736</v>
      </c>
      <c r="M149" s="161">
        <f>H149/H$8</f>
        <v>8.0039325048636509E-3</v>
      </c>
      <c r="N149" s="80"/>
    </row>
    <row r="150" spans="1:14" x14ac:dyDescent="0.25">
      <c r="A150" s="163" t="s">
        <v>104</v>
      </c>
      <c r="B150" s="164" t="s">
        <v>104</v>
      </c>
      <c r="C150" s="165">
        <v>82791</v>
      </c>
      <c r="D150" s="165">
        <v>113785</v>
      </c>
      <c r="E150" s="165">
        <v>111386</v>
      </c>
      <c r="F150" s="165">
        <v>46140</v>
      </c>
      <c r="G150" s="165">
        <v>86621</v>
      </c>
      <c r="H150" s="165">
        <v>153781</v>
      </c>
      <c r="I150" s="166">
        <f>IFERROR(H150/G150-1,"-")</f>
        <v>0.7753316170443656</v>
      </c>
      <c r="J150" s="167">
        <f t="shared" si="62"/>
        <v>0.38061336254107347</v>
      </c>
      <c r="K150" s="165">
        <f t="shared" si="63"/>
        <v>67160</v>
      </c>
      <c r="L150" s="165">
        <f t="shared" si="64"/>
        <v>42395</v>
      </c>
      <c r="M150" s="166">
        <f>H150/H$8</f>
        <v>4.8965582526641384E-3</v>
      </c>
      <c r="N150" s="80"/>
    </row>
    <row r="151" spans="1:14" x14ac:dyDescent="0.25">
      <c r="A151" s="163" t="s">
        <v>101</v>
      </c>
      <c r="B151" s="164" t="s">
        <v>101</v>
      </c>
      <c r="C151" s="165">
        <v>147854</v>
      </c>
      <c r="D151" s="165">
        <v>153412</v>
      </c>
      <c r="E151" s="165">
        <v>149721</v>
      </c>
      <c r="F151" s="165">
        <v>44373</v>
      </c>
      <c r="G151" s="165">
        <v>31705</v>
      </c>
      <c r="H151" s="165">
        <v>97590</v>
      </c>
      <c r="I151" s="166">
        <f>IFERROR(H151/G151-1,"-")</f>
        <v>2.0780633969405455</v>
      </c>
      <c r="J151" s="167">
        <f t="shared" si="62"/>
        <v>-0.34818762898992128</v>
      </c>
      <c r="K151" s="165">
        <f t="shared" si="63"/>
        <v>65885</v>
      </c>
      <c r="L151" s="165">
        <f t="shared" si="64"/>
        <v>-52131</v>
      </c>
      <c r="M151" s="166">
        <f>H151/H$8</f>
        <v>3.1073742521995126E-3</v>
      </c>
      <c r="N151" s="80"/>
    </row>
    <row r="152" spans="1:14" x14ac:dyDescent="0.25">
      <c r="A152" s="1"/>
      <c r="B152" s="159" t="s">
        <v>108</v>
      </c>
      <c r="C152" s="160">
        <v>567181</v>
      </c>
      <c r="D152" s="160">
        <v>524595</v>
      </c>
      <c r="E152" s="160">
        <v>460137</v>
      </c>
      <c r="F152" s="160">
        <v>144728</v>
      </c>
      <c r="G152" s="160">
        <v>201952</v>
      </c>
      <c r="H152" s="160">
        <v>371070</v>
      </c>
      <c r="I152" s="161">
        <f>IFERROR(H152/G152-1,"-")</f>
        <v>0.83741681191570283</v>
      </c>
      <c r="J152" s="162">
        <f t="shared" si="62"/>
        <v>-0.19356626396051613</v>
      </c>
      <c r="K152" s="160">
        <f t="shared" si="63"/>
        <v>169118</v>
      </c>
      <c r="L152" s="160">
        <f t="shared" si="64"/>
        <v>-89067</v>
      </c>
      <c r="M152" s="161">
        <f>H152/H$8</f>
        <v>1.1815281932202819E-2</v>
      </c>
      <c r="N152" s="80"/>
    </row>
    <row r="153" spans="1:14" s="57" customFormat="1" x14ac:dyDescent="0.25">
      <c r="B153" s="164" t="s">
        <v>111</v>
      </c>
      <c r="C153" s="165">
        <v>228402</v>
      </c>
      <c r="D153" s="165">
        <v>156082</v>
      </c>
      <c r="E153" s="165">
        <v>120718</v>
      </c>
      <c r="F153" s="165">
        <v>31890</v>
      </c>
      <c r="G153" s="165">
        <v>39412</v>
      </c>
      <c r="H153" s="165">
        <v>136400</v>
      </c>
      <c r="I153" s="166">
        <f t="shared" ref="I153:I160" si="65">IFERROR(H153/G153-1,"-")</f>
        <v>2.4608748604485942</v>
      </c>
      <c r="J153" s="167">
        <f t="shared" si="62"/>
        <v>0.12990606206199562</v>
      </c>
      <c r="K153" s="165">
        <f t="shared" si="63"/>
        <v>96988</v>
      </c>
      <c r="L153" s="165">
        <f t="shared" si="64"/>
        <v>15682</v>
      </c>
      <c r="M153" s="166">
        <f t="shared" ref="M153:M160" si="66">H153/H$8</f>
        <v>4.3431278614613532E-3</v>
      </c>
      <c r="N153" s="168"/>
    </row>
    <row r="154" spans="1:14" s="57" customFormat="1" x14ac:dyDescent="0.25">
      <c r="B154" s="164" t="s">
        <v>114</v>
      </c>
      <c r="C154" s="165">
        <v>199720</v>
      </c>
      <c r="D154" s="165">
        <v>185381</v>
      </c>
      <c r="E154" s="165">
        <v>154372</v>
      </c>
      <c r="F154" s="165">
        <v>49978</v>
      </c>
      <c r="G154" s="165">
        <v>69931</v>
      </c>
      <c r="H154" s="165">
        <v>98479</v>
      </c>
      <c r="I154" s="166">
        <f t="shared" si="65"/>
        <v>0.40823097052809199</v>
      </c>
      <c r="J154" s="167">
        <f t="shared" si="62"/>
        <v>-0.36206695514730647</v>
      </c>
      <c r="K154" s="165">
        <f t="shared" si="63"/>
        <v>28548</v>
      </c>
      <c r="L154" s="165">
        <f t="shared" si="64"/>
        <v>-55893</v>
      </c>
      <c r="M154" s="166">
        <f t="shared" si="66"/>
        <v>3.1356810019710604E-3</v>
      </c>
      <c r="N154" s="168"/>
    </row>
    <row r="155" spans="1:14" x14ac:dyDescent="0.25">
      <c r="A155" s="1"/>
      <c r="B155" s="164" t="s">
        <v>117</v>
      </c>
      <c r="C155" s="165">
        <v>37182</v>
      </c>
      <c r="D155" s="165">
        <v>70665</v>
      </c>
      <c r="E155" s="165">
        <v>63972</v>
      </c>
      <c r="F155" s="165">
        <v>14033</v>
      </c>
      <c r="G155" s="165">
        <v>26362</v>
      </c>
      <c r="H155" s="165">
        <v>41410</v>
      </c>
      <c r="I155" s="166">
        <f t="shared" si="65"/>
        <v>0.57082163720506784</v>
      </c>
      <c r="J155" s="167">
        <f t="shared" si="62"/>
        <v>-0.35268554992809353</v>
      </c>
      <c r="K155" s="165">
        <f t="shared" si="63"/>
        <v>15048</v>
      </c>
      <c r="L155" s="165">
        <f t="shared" si="64"/>
        <v>-22562</v>
      </c>
      <c r="M155" s="166">
        <f t="shared" si="66"/>
        <v>1.318540503981779E-3</v>
      </c>
      <c r="N155" s="80"/>
    </row>
    <row r="156" spans="1:14" x14ac:dyDescent="0.25">
      <c r="A156" s="1"/>
      <c r="B156" s="164" t="s">
        <v>124</v>
      </c>
      <c r="C156" s="165">
        <v>10913</v>
      </c>
      <c r="D156" s="165">
        <v>7417</v>
      </c>
      <c r="E156" s="165">
        <v>7808</v>
      </c>
      <c r="F156" s="165">
        <v>2588</v>
      </c>
      <c r="G156" s="165">
        <v>4562</v>
      </c>
      <c r="H156" s="165">
        <v>9484</v>
      </c>
      <c r="I156" s="166">
        <f t="shared" si="65"/>
        <v>1.0789127575624726</v>
      </c>
      <c r="J156" s="167">
        <f t="shared" si="62"/>
        <v>0.21465163934426235</v>
      </c>
      <c r="K156" s="165">
        <f t="shared" si="63"/>
        <v>4922</v>
      </c>
      <c r="L156" s="165">
        <f t="shared" si="64"/>
        <v>1676</v>
      </c>
      <c r="M156" s="166">
        <f t="shared" si="66"/>
        <v>3.0198111904765015E-4</v>
      </c>
      <c r="N156" s="80"/>
    </row>
    <row r="157" spans="1:14" x14ac:dyDescent="0.25">
      <c r="A157" s="1"/>
      <c r="B157" s="164" t="s">
        <v>120</v>
      </c>
      <c r="C157" s="165">
        <v>4881</v>
      </c>
      <c r="D157" s="165">
        <v>17321</v>
      </c>
      <c r="E157" s="165">
        <v>21924</v>
      </c>
      <c r="F157" s="165">
        <v>10906</v>
      </c>
      <c r="G157" s="165">
        <v>13772</v>
      </c>
      <c r="H157" s="165">
        <v>27289</v>
      </c>
      <c r="I157" s="166">
        <f t="shared" si="65"/>
        <v>0.98148417078129535</v>
      </c>
      <c r="J157" s="167">
        <f t="shared" si="62"/>
        <v>0.24470899470899465</v>
      </c>
      <c r="K157" s="165">
        <f t="shared" si="63"/>
        <v>13517</v>
      </c>
      <c r="L157" s="165">
        <f t="shared" si="64"/>
        <v>5365</v>
      </c>
      <c r="M157" s="166">
        <f t="shared" si="66"/>
        <v>8.6891214231245512E-4</v>
      </c>
      <c r="N157" s="80"/>
    </row>
    <row r="158" spans="1:14" x14ac:dyDescent="0.25">
      <c r="A158" s="1"/>
      <c r="B158" s="164" t="s">
        <v>129</v>
      </c>
      <c r="C158" s="165">
        <v>3096</v>
      </c>
      <c r="D158" s="165">
        <v>2280</v>
      </c>
      <c r="E158" s="165">
        <v>2951</v>
      </c>
      <c r="F158" s="165">
        <v>2836</v>
      </c>
      <c r="G158" s="165">
        <v>1823</v>
      </c>
      <c r="H158" s="165">
        <v>2563</v>
      </c>
      <c r="I158" s="166">
        <f t="shared" si="65"/>
        <v>0.40592430060340101</v>
      </c>
      <c r="J158" s="167">
        <f t="shared" si="62"/>
        <v>-0.13148085394781428</v>
      </c>
      <c r="K158" s="165">
        <f t="shared" si="63"/>
        <v>740</v>
      </c>
      <c r="L158" s="165">
        <f t="shared" si="64"/>
        <v>-388</v>
      </c>
      <c r="M158" s="166">
        <f t="shared" si="66"/>
        <v>8.1608773525846398E-5</v>
      </c>
      <c r="N158" s="80"/>
    </row>
    <row r="159" spans="1:14" x14ac:dyDescent="0.25">
      <c r="A159" s="163" t="s">
        <v>145</v>
      </c>
      <c r="B159" s="164" t="s">
        <v>132</v>
      </c>
      <c r="C159" s="165">
        <v>5056</v>
      </c>
      <c r="D159" s="165">
        <v>7782</v>
      </c>
      <c r="E159" s="165">
        <v>7381</v>
      </c>
      <c r="F159" s="165">
        <v>3788</v>
      </c>
      <c r="G159" s="165">
        <v>2712</v>
      </c>
      <c r="H159" s="165">
        <v>4129</v>
      </c>
      <c r="I159" s="166">
        <f t="shared" si="65"/>
        <v>0.52249262536873164</v>
      </c>
      <c r="J159" s="167">
        <f t="shared" si="62"/>
        <v>-0.4405907058664138</v>
      </c>
      <c r="K159" s="165">
        <f t="shared" si="63"/>
        <v>1417</v>
      </c>
      <c r="L159" s="165">
        <f t="shared" si="64"/>
        <v>-3252</v>
      </c>
      <c r="M159" s="166">
        <f t="shared" si="66"/>
        <v>1.3147195703793203E-4</v>
      </c>
      <c r="N159" s="80"/>
    </row>
    <row r="160" spans="1:14" x14ac:dyDescent="0.25">
      <c r="A160" s="169" t="s">
        <v>146</v>
      </c>
      <c r="B160" s="170" t="s">
        <v>146</v>
      </c>
      <c r="C160" s="171">
        <f t="shared" ref="C160:H160" si="67">C152-SUM(C153:C159)</f>
        <v>77931</v>
      </c>
      <c r="D160" s="171">
        <f t="shared" si="67"/>
        <v>77667</v>
      </c>
      <c r="E160" s="171">
        <f t="shared" si="67"/>
        <v>81011</v>
      </c>
      <c r="F160" s="171">
        <f t="shared" si="67"/>
        <v>28709</v>
      </c>
      <c r="G160" s="171">
        <f t="shared" si="67"/>
        <v>43378</v>
      </c>
      <c r="H160" s="171">
        <f t="shared" si="67"/>
        <v>51316</v>
      </c>
      <c r="I160" s="172">
        <f t="shared" si="65"/>
        <v>0.18299598875005763</v>
      </c>
      <c r="J160" s="173">
        <f t="shared" si="62"/>
        <v>-0.36655515917591441</v>
      </c>
      <c r="K160" s="171">
        <f>H160-G160</f>
        <v>7938</v>
      </c>
      <c r="L160" s="171">
        <f t="shared" si="64"/>
        <v>-29695</v>
      </c>
      <c r="M160" s="172">
        <f t="shared" si="66"/>
        <v>1.633958572864742E-3</v>
      </c>
      <c r="N160" s="80"/>
    </row>
    <row r="161" spans="2:16" ht="6" customHeigh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</row>
    <row r="162" spans="2:16" x14ac:dyDescent="0.25">
      <c r="B162" s="106" t="s">
        <v>41</v>
      </c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F39E9-442D-427F-954D-8DF5BA5B2DDA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B6897-E0C5-46E2-A473-12C3891C5EB2}">
  <sheetPr>
    <tabColor theme="8" tint="0.59999389629810485"/>
  </sheetPr>
  <dimension ref="B4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4" spans="2:18" ht="21.75" customHeight="1" thickBot="1" x14ac:dyDescent="0.3">
      <c r="C4" s="63" t="s">
        <v>44</v>
      </c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4" t="s">
        <v>220</v>
      </c>
      <c r="F6" s="14" t="s">
        <v>221</v>
      </c>
      <c r="G6" s="14" t="s">
        <v>222</v>
      </c>
      <c r="H6" s="14" t="s">
        <v>223</v>
      </c>
      <c r="I6" s="14" t="s">
        <v>224</v>
      </c>
      <c r="J6" s="15" t="str">
        <f>CONCATENATE("var. ",RIGHT(I6,2),"/",RIGHT(H6,2))</f>
        <v>var. 23/22</v>
      </c>
      <c r="K6" s="15" t="str">
        <f>CONCATENATE("dif. ",RIGHT(I6,2),"/",RIGHT(H6,2))</f>
        <v>dif. 23/22</v>
      </c>
      <c r="L6" s="15" t="str">
        <f>CONCATENATE("var. ",RIGHT(I6,2),"/",RIGHT(E6,2))</f>
        <v>var. 23/19</v>
      </c>
      <c r="M6" s="15" t="str">
        <f>CONCATENATE("dif. ",RIGHT(I6,2),"/",RIGHT(E6,2))</f>
        <v>dif. 23/19</v>
      </c>
      <c r="N6" s="15" t="str">
        <f>CONCATENATE("cuota ",I6)</f>
        <v>cuota diciembre 2023</v>
      </c>
    </row>
    <row r="7" spans="2:18" ht="15" customHeight="1" x14ac:dyDescent="0.25">
      <c r="B7" s="266" t="s">
        <v>45</v>
      </c>
      <c r="C7" s="269" t="s">
        <v>18</v>
      </c>
      <c r="D7" s="64" t="s">
        <v>46</v>
      </c>
      <c r="E7" s="65">
        <v>397253</v>
      </c>
      <c r="F7" s="65">
        <v>86477</v>
      </c>
      <c r="G7" s="65">
        <v>313914</v>
      </c>
      <c r="H7" s="65">
        <v>423458</v>
      </c>
      <c r="I7" s="65">
        <v>434399</v>
      </c>
      <c r="J7" s="66">
        <f>I7/H7-1</f>
        <v>2.5837273117995219E-2</v>
      </c>
      <c r="K7" s="65">
        <f>I7-H7</f>
        <v>10941</v>
      </c>
      <c r="L7" s="66">
        <f>I7/E7-1</f>
        <v>9.3507160424213254E-2</v>
      </c>
      <c r="M7" s="65">
        <f>I7-E7</f>
        <v>37146</v>
      </c>
      <c r="N7" s="66">
        <f>I7/$I$7</f>
        <v>1</v>
      </c>
      <c r="R7" s="67"/>
    </row>
    <row r="8" spans="2:18" ht="15" customHeight="1" x14ac:dyDescent="0.25">
      <c r="B8" s="267"/>
      <c r="C8" s="270"/>
      <c r="D8" s="16" t="s">
        <v>47</v>
      </c>
      <c r="E8" s="17">
        <v>141195</v>
      </c>
      <c r="F8" s="17">
        <v>27724</v>
      </c>
      <c r="G8" s="17">
        <v>114122</v>
      </c>
      <c r="H8" s="17">
        <v>153975</v>
      </c>
      <c r="I8" s="17">
        <v>161770</v>
      </c>
      <c r="J8" s="18">
        <f t="shared" ref="J8:J63" si="0">I8/H8-1</f>
        <v>5.0625101477512535E-2</v>
      </c>
      <c r="K8" s="17">
        <f t="shared" ref="K8:K50" si="1">I8-H8</f>
        <v>7795</v>
      </c>
      <c r="L8" s="18">
        <f t="shared" ref="L8:L63" si="2">I8/E8-1</f>
        <v>0.14572045752328333</v>
      </c>
      <c r="M8" s="17">
        <f t="shared" ref="M8:M50" si="3">I8-E8</f>
        <v>20575</v>
      </c>
      <c r="N8" s="19">
        <f t="shared" ref="N8:N17" si="4">I8/$I$7</f>
        <v>0.37239956813896902</v>
      </c>
      <c r="R8" s="67"/>
    </row>
    <row r="9" spans="2:18" x14ac:dyDescent="0.25">
      <c r="B9" s="267"/>
      <c r="C9" s="270"/>
      <c r="D9" s="20" t="s">
        <v>48</v>
      </c>
      <c r="E9" s="21">
        <v>109344</v>
      </c>
      <c r="F9" s="21">
        <v>17398</v>
      </c>
      <c r="G9" s="21">
        <v>78855</v>
      </c>
      <c r="H9" s="21">
        <v>108917</v>
      </c>
      <c r="I9" s="21">
        <v>111619</v>
      </c>
      <c r="J9" s="68">
        <f t="shared" si="0"/>
        <v>2.4807881230661799E-2</v>
      </c>
      <c r="K9" s="21">
        <f t="shared" si="1"/>
        <v>2702</v>
      </c>
      <c r="L9" s="68">
        <f t="shared" si="2"/>
        <v>2.0805896985659933E-2</v>
      </c>
      <c r="M9" s="21">
        <f t="shared" si="3"/>
        <v>2275</v>
      </c>
      <c r="N9" s="69">
        <f t="shared" si="4"/>
        <v>0.25695040734439994</v>
      </c>
      <c r="R9" s="67"/>
    </row>
    <row r="10" spans="2:18" x14ac:dyDescent="0.25">
      <c r="B10" s="267"/>
      <c r="C10" s="270"/>
      <c r="D10" s="20" t="s">
        <v>49</v>
      </c>
      <c r="E10" s="21">
        <v>3627</v>
      </c>
      <c r="F10" s="21">
        <v>469</v>
      </c>
      <c r="G10" s="21">
        <v>2479</v>
      </c>
      <c r="H10" s="21">
        <v>4675</v>
      </c>
      <c r="I10" s="21">
        <v>5492</v>
      </c>
      <c r="J10" s="68">
        <f t="shared" si="0"/>
        <v>0.17475935828877009</v>
      </c>
      <c r="K10" s="21">
        <f t="shared" si="1"/>
        <v>817</v>
      </c>
      <c r="L10" s="68">
        <f t="shared" si="2"/>
        <v>0.51419906258615944</v>
      </c>
      <c r="M10" s="21">
        <f t="shared" si="3"/>
        <v>1865</v>
      </c>
      <c r="N10" s="69">
        <f t="shared" si="4"/>
        <v>1.2642754702473993E-2</v>
      </c>
      <c r="R10" s="67"/>
    </row>
    <row r="11" spans="2:18" x14ac:dyDescent="0.25">
      <c r="B11" s="267"/>
      <c r="C11" s="270"/>
      <c r="D11" s="20" t="s">
        <v>50</v>
      </c>
      <c r="E11" s="21">
        <v>10746</v>
      </c>
      <c r="F11" s="21">
        <v>8154</v>
      </c>
      <c r="G11" s="21">
        <v>9493</v>
      </c>
      <c r="H11" s="21">
        <v>14121</v>
      </c>
      <c r="I11" s="21">
        <v>12492</v>
      </c>
      <c r="J11" s="68">
        <f t="shared" si="0"/>
        <v>-0.11536010197578073</v>
      </c>
      <c r="K11" s="21">
        <f t="shared" si="1"/>
        <v>-1629</v>
      </c>
      <c r="L11" s="68">
        <f t="shared" si="2"/>
        <v>0.16247906197654949</v>
      </c>
      <c r="M11" s="21">
        <f t="shared" si="3"/>
        <v>1746</v>
      </c>
      <c r="N11" s="69">
        <f t="shared" si="4"/>
        <v>2.8756972276639679E-2</v>
      </c>
      <c r="R11" s="67"/>
    </row>
    <row r="12" spans="2:18" x14ac:dyDescent="0.25">
      <c r="B12" s="267"/>
      <c r="C12" s="270"/>
      <c r="D12" s="20" t="s">
        <v>51</v>
      </c>
      <c r="E12" s="21">
        <v>62015</v>
      </c>
      <c r="F12" s="21">
        <v>8912</v>
      </c>
      <c r="G12" s="21">
        <v>44151</v>
      </c>
      <c r="H12" s="21">
        <v>61100</v>
      </c>
      <c r="I12" s="21">
        <v>62539</v>
      </c>
      <c r="J12" s="68">
        <f t="shared" si="0"/>
        <v>2.3551554828150634E-2</v>
      </c>
      <c r="K12" s="21">
        <f t="shared" si="1"/>
        <v>1439</v>
      </c>
      <c r="L12" s="68">
        <f t="shared" si="2"/>
        <v>8.4495686527452651E-3</v>
      </c>
      <c r="M12" s="21">
        <f t="shared" si="3"/>
        <v>524</v>
      </c>
      <c r="N12" s="69">
        <f t="shared" si="4"/>
        <v>0.14396672183867826</v>
      </c>
      <c r="R12" s="67"/>
    </row>
    <row r="13" spans="2:18" x14ac:dyDescent="0.25">
      <c r="B13" s="267"/>
      <c r="C13" s="270"/>
      <c r="D13" s="20" t="s">
        <v>52</v>
      </c>
      <c r="E13" s="21">
        <v>5767</v>
      </c>
      <c r="F13" s="21">
        <v>1794</v>
      </c>
      <c r="G13" s="21">
        <v>4543</v>
      </c>
      <c r="H13" s="21">
        <v>5166</v>
      </c>
      <c r="I13" s="21">
        <v>4585</v>
      </c>
      <c r="J13" s="68">
        <f t="shared" si="0"/>
        <v>-0.11246612466124661</v>
      </c>
      <c r="K13" s="21">
        <f t="shared" si="1"/>
        <v>-581</v>
      </c>
      <c r="L13" s="68">
        <f t="shared" si="2"/>
        <v>-0.20495925091035205</v>
      </c>
      <c r="M13" s="21">
        <f t="shared" si="3"/>
        <v>-1182</v>
      </c>
      <c r="N13" s="69">
        <f t="shared" si="4"/>
        <v>1.0554812511078525E-2</v>
      </c>
      <c r="R13" s="67"/>
    </row>
    <row r="14" spans="2:18" x14ac:dyDescent="0.25">
      <c r="B14" s="267"/>
      <c r="C14" s="270"/>
      <c r="D14" s="20" t="s">
        <v>53</v>
      </c>
      <c r="E14" s="21">
        <v>11708</v>
      </c>
      <c r="F14" s="21">
        <v>6293</v>
      </c>
      <c r="G14" s="21">
        <v>13338</v>
      </c>
      <c r="H14" s="21">
        <v>17905</v>
      </c>
      <c r="I14" s="21">
        <v>20333</v>
      </c>
      <c r="J14" s="68">
        <f t="shared" si="0"/>
        <v>0.13560457972633344</v>
      </c>
      <c r="K14" s="21">
        <f t="shared" si="1"/>
        <v>2428</v>
      </c>
      <c r="L14" s="68">
        <f t="shared" si="2"/>
        <v>0.73667577724632727</v>
      </c>
      <c r="M14" s="21">
        <f t="shared" si="3"/>
        <v>8625</v>
      </c>
      <c r="N14" s="69">
        <f t="shared" si="4"/>
        <v>4.6807197990787273E-2</v>
      </c>
      <c r="R14" s="67"/>
    </row>
    <row r="15" spans="2:18" x14ac:dyDescent="0.25">
      <c r="B15" s="267"/>
      <c r="C15" s="270"/>
      <c r="D15" s="20" t="s">
        <v>54</v>
      </c>
      <c r="E15" s="21">
        <v>20923</v>
      </c>
      <c r="F15" s="21">
        <v>6962</v>
      </c>
      <c r="G15" s="21">
        <v>18198</v>
      </c>
      <c r="H15" s="21">
        <v>23965</v>
      </c>
      <c r="I15" s="21">
        <v>20577</v>
      </c>
      <c r="J15" s="68">
        <f t="shared" si="0"/>
        <v>-0.14137283538493639</v>
      </c>
      <c r="K15" s="21">
        <f t="shared" si="1"/>
        <v>-3388</v>
      </c>
      <c r="L15" s="68">
        <f t="shared" si="2"/>
        <v>-1.6536825503034924E-2</v>
      </c>
      <c r="M15" s="21">
        <f t="shared" si="3"/>
        <v>-346</v>
      </c>
      <c r="N15" s="69">
        <f t="shared" si="4"/>
        <v>4.7368893574801049E-2</v>
      </c>
      <c r="R15" s="67"/>
    </row>
    <row r="16" spans="2:18" x14ac:dyDescent="0.25">
      <c r="B16" s="267"/>
      <c r="C16" s="270"/>
      <c r="D16" s="20" t="s">
        <v>55</v>
      </c>
      <c r="E16" s="21">
        <v>20974</v>
      </c>
      <c r="F16" s="21">
        <v>6261</v>
      </c>
      <c r="G16" s="21">
        <v>19784</v>
      </c>
      <c r="H16" s="21">
        <v>23285</v>
      </c>
      <c r="I16" s="21">
        <v>24142</v>
      </c>
      <c r="J16" s="68">
        <f t="shared" si="0"/>
        <v>3.6804809963495888E-2</v>
      </c>
      <c r="K16" s="21">
        <f t="shared" si="1"/>
        <v>857</v>
      </c>
      <c r="L16" s="68">
        <f t="shared" si="2"/>
        <v>0.15104414989987602</v>
      </c>
      <c r="M16" s="21">
        <f t="shared" si="3"/>
        <v>3168</v>
      </c>
      <c r="N16" s="69">
        <f t="shared" si="4"/>
        <v>5.5575634382215432E-2</v>
      </c>
      <c r="R16" s="67"/>
    </row>
    <row r="17" spans="2:18" x14ac:dyDescent="0.25">
      <c r="B17" s="267"/>
      <c r="C17" s="271"/>
      <c r="D17" s="24" t="s">
        <v>56</v>
      </c>
      <c r="E17" s="70">
        <v>10954</v>
      </c>
      <c r="F17" s="70">
        <v>2510</v>
      </c>
      <c r="G17" s="70">
        <v>8951</v>
      </c>
      <c r="H17" s="70">
        <v>10349</v>
      </c>
      <c r="I17" s="70">
        <v>10850</v>
      </c>
      <c r="J17" s="26">
        <f t="shared" si="0"/>
        <v>4.8410474441975104E-2</v>
      </c>
      <c r="K17" s="70">
        <f t="shared" si="1"/>
        <v>501</v>
      </c>
      <c r="L17" s="26">
        <f t="shared" si="2"/>
        <v>-9.4942486762826794E-3</v>
      </c>
      <c r="M17" s="70">
        <f t="shared" si="3"/>
        <v>-104</v>
      </c>
      <c r="N17" s="47">
        <f t="shared" si="4"/>
        <v>2.4977037239956815E-2</v>
      </c>
      <c r="R17" s="67"/>
    </row>
    <row r="18" spans="2:18" x14ac:dyDescent="0.25">
      <c r="B18" s="267"/>
      <c r="C18" s="272" t="s">
        <v>28</v>
      </c>
      <c r="D18" s="64" t="s">
        <v>46</v>
      </c>
      <c r="E18" s="65">
        <v>468289</v>
      </c>
      <c r="F18" s="65">
        <v>94228</v>
      </c>
      <c r="G18" s="65">
        <v>370663</v>
      </c>
      <c r="H18" s="65">
        <v>494720</v>
      </c>
      <c r="I18" s="65">
        <v>510044</v>
      </c>
      <c r="J18" s="66">
        <f t="shared" si="0"/>
        <v>3.0975097024579457E-2</v>
      </c>
      <c r="K18" s="65">
        <f t="shared" si="1"/>
        <v>15324</v>
      </c>
      <c r="L18" s="66">
        <f t="shared" si="2"/>
        <v>8.9165024162429551E-2</v>
      </c>
      <c r="M18" s="65">
        <f t="shared" si="3"/>
        <v>41755</v>
      </c>
      <c r="N18" s="66">
        <f t="shared" ref="N18:N19" si="5">I18/$I$18</f>
        <v>1</v>
      </c>
    </row>
    <row r="19" spans="2:18" x14ac:dyDescent="0.25">
      <c r="B19" s="267"/>
      <c r="C19" s="273"/>
      <c r="D19" s="27" t="s">
        <v>47</v>
      </c>
      <c r="E19" s="28">
        <v>168680</v>
      </c>
      <c r="F19" s="28">
        <v>30931</v>
      </c>
      <c r="G19" s="28">
        <v>138324</v>
      </c>
      <c r="H19" s="28">
        <v>183582</v>
      </c>
      <c r="I19" s="28">
        <v>191226</v>
      </c>
      <c r="J19" s="29">
        <f t="shared" si="0"/>
        <v>4.1638069091741059E-2</v>
      </c>
      <c r="K19" s="28">
        <f t="shared" si="1"/>
        <v>7644</v>
      </c>
      <c r="L19" s="29">
        <f t="shared" si="2"/>
        <v>0.13366137064263706</v>
      </c>
      <c r="M19" s="28">
        <f t="shared" si="3"/>
        <v>22546</v>
      </c>
      <c r="N19" s="19">
        <f t="shared" si="5"/>
        <v>0.37492059508591413</v>
      </c>
    </row>
    <row r="20" spans="2:18" x14ac:dyDescent="0.25">
      <c r="B20" s="267"/>
      <c r="C20" s="273"/>
      <c r="D20" s="4" t="s">
        <v>48</v>
      </c>
      <c r="E20" s="30">
        <v>130095</v>
      </c>
      <c r="F20" s="30">
        <v>19121</v>
      </c>
      <c r="G20" s="30">
        <v>95019</v>
      </c>
      <c r="H20" s="30">
        <v>129320</v>
      </c>
      <c r="I20" s="30">
        <v>133580</v>
      </c>
      <c r="J20" s="71">
        <f t="shared" si="0"/>
        <v>3.2941540364985977E-2</v>
      </c>
      <c r="K20" s="30">
        <f t="shared" si="1"/>
        <v>4260</v>
      </c>
      <c r="L20" s="71">
        <f t="shared" si="2"/>
        <v>2.6788116376494031E-2</v>
      </c>
      <c r="M20" s="30">
        <f t="shared" si="3"/>
        <v>3485</v>
      </c>
      <c r="N20" s="69">
        <f>I20/$I$18</f>
        <v>0.26189897342190088</v>
      </c>
    </row>
    <row r="21" spans="2:18" x14ac:dyDescent="0.25">
      <c r="B21" s="267"/>
      <c r="C21" s="273"/>
      <c r="D21" s="4" t="s">
        <v>49</v>
      </c>
      <c r="E21" s="30">
        <v>4174</v>
      </c>
      <c r="F21" s="30">
        <v>563</v>
      </c>
      <c r="G21" s="30">
        <v>2907</v>
      </c>
      <c r="H21" s="30">
        <v>5119</v>
      </c>
      <c r="I21" s="30">
        <v>5933</v>
      </c>
      <c r="J21" s="71">
        <f t="shared" si="0"/>
        <v>0.15901543270169949</v>
      </c>
      <c r="K21" s="30">
        <f t="shared" si="1"/>
        <v>814</v>
      </c>
      <c r="L21" s="71">
        <f t="shared" si="2"/>
        <v>0.42141830378533784</v>
      </c>
      <c r="M21" s="30">
        <f t="shared" si="3"/>
        <v>1759</v>
      </c>
      <c r="N21" s="69">
        <f t="shared" ref="N21:N28" si="6">I21/$I$18</f>
        <v>1.1632329759785431E-2</v>
      </c>
    </row>
    <row r="22" spans="2:18" x14ac:dyDescent="0.25">
      <c r="B22" s="267"/>
      <c r="C22" s="273"/>
      <c r="D22" s="4" t="s">
        <v>50</v>
      </c>
      <c r="E22" s="30">
        <v>12078</v>
      </c>
      <c r="F22" s="30">
        <v>8876</v>
      </c>
      <c r="G22" s="30">
        <v>10801</v>
      </c>
      <c r="H22" s="30">
        <v>15987</v>
      </c>
      <c r="I22" s="30">
        <v>14525</v>
      </c>
      <c r="J22" s="71">
        <f t="shared" si="0"/>
        <v>-9.1449302558328616E-2</v>
      </c>
      <c r="K22" s="30">
        <f t="shared" si="1"/>
        <v>-1462</v>
      </c>
      <c r="L22" s="71">
        <f t="shared" si="2"/>
        <v>0.20259976817353875</v>
      </c>
      <c r="M22" s="30">
        <f t="shared" si="3"/>
        <v>2447</v>
      </c>
      <c r="N22" s="69">
        <f t="shared" si="6"/>
        <v>2.8477935236959948E-2</v>
      </c>
    </row>
    <row r="23" spans="2:18" x14ac:dyDescent="0.25">
      <c r="B23" s="267"/>
      <c r="C23" s="273"/>
      <c r="D23" s="4" t="s">
        <v>51</v>
      </c>
      <c r="E23" s="30">
        <v>74343</v>
      </c>
      <c r="F23" s="30">
        <v>9664</v>
      </c>
      <c r="G23" s="30">
        <v>51089</v>
      </c>
      <c r="H23" s="30">
        <v>71326</v>
      </c>
      <c r="I23" s="30">
        <v>74452</v>
      </c>
      <c r="J23" s="71">
        <f t="shared" si="0"/>
        <v>4.382693547934835E-2</v>
      </c>
      <c r="K23" s="30">
        <f t="shared" si="1"/>
        <v>3126</v>
      </c>
      <c r="L23" s="71">
        <f t="shared" si="2"/>
        <v>1.4661770442407907E-3</v>
      </c>
      <c r="M23" s="30">
        <f t="shared" si="3"/>
        <v>109</v>
      </c>
      <c r="N23" s="69">
        <f t="shared" si="6"/>
        <v>0.14597172008689446</v>
      </c>
    </row>
    <row r="24" spans="2:18" x14ac:dyDescent="0.25">
      <c r="B24" s="267"/>
      <c r="C24" s="273"/>
      <c r="D24" s="4" t="s">
        <v>52</v>
      </c>
      <c r="E24" s="30">
        <v>5920</v>
      </c>
      <c r="F24" s="30">
        <v>1842</v>
      </c>
      <c r="G24" s="30">
        <v>4794</v>
      </c>
      <c r="H24" s="30">
        <v>5361</v>
      </c>
      <c r="I24" s="30">
        <v>4792</v>
      </c>
      <c r="J24" s="71">
        <f t="shared" si="0"/>
        <v>-0.10613691475470999</v>
      </c>
      <c r="K24" s="30">
        <f t="shared" si="1"/>
        <v>-569</v>
      </c>
      <c r="L24" s="71">
        <f t="shared" si="2"/>
        <v>-0.19054054054054059</v>
      </c>
      <c r="M24" s="30">
        <f t="shared" si="3"/>
        <v>-1128</v>
      </c>
      <c r="N24" s="69">
        <f t="shared" si="6"/>
        <v>9.3952678592435154E-3</v>
      </c>
    </row>
    <row r="25" spans="2:18" x14ac:dyDescent="0.25">
      <c r="B25" s="267"/>
      <c r="C25" s="273"/>
      <c r="D25" s="4" t="s">
        <v>53</v>
      </c>
      <c r="E25" s="30">
        <v>14016</v>
      </c>
      <c r="F25" s="30">
        <v>6700</v>
      </c>
      <c r="G25" s="30">
        <v>15768</v>
      </c>
      <c r="H25" s="30">
        <v>20517</v>
      </c>
      <c r="I25" s="30">
        <v>23002</v>
      </c>
      <c r="J25" s="71">
        <f t="shared" si="0"/>
        <v>0.12111907198908223</v>
      </c>
      <c r="K25" s="30">
        <f t="shared" si="1"/>
        <v>2485</v>
      </c>
      <c r="L25" s="71">
        <f t="shared" si="2"/>
        <v>0.64112442922374435</v>
      </c>
      <c r="M25" s="30">
        <f t="shared" si="3"/>
        <v>8986</v>
      </c>
      <c r="N25" s="69">
        <f t="shared" si="6"/>
        <v>4.5098069970433925E-2</v>
      </c>
    </row>
    <row r="26" spans="2:18" x14ac:dyDescent="0.25">
      <c r="B26" s="267"/>
      <c r="C26" s="273"/>
      <c r="D26" s="4" t="s">
        <v>54</v>
      </c>
      <c r="E26" s="30">
        <v>21585</v>
      </c>
      <c r="F26" s="30">
        <v>7232</v>
      </c>
      <c r="G26" s="30">
        <v>19039</v>
      </c>
      <c r="H26" s="30">
        <v>24713</v>
      </c>
      <c r="I26" s="30">
        <v>21639</v>
      </c>
      <c r="J26" s="71">
        <f t="shared" si="0"/>
        <v>-0.12438797394084089</v>
      </c>
      <c r="K26" s="30">
        <f t="shared" si="1"/>
        <v>-3074</v>
      </c>
      <c r="L26" s="71">
        <f t="shared" si="2"/>
        <v>2.5017373175817426E-3</v>
      </c>
      <c r="M26" s="30">
        <f t="shared" si="3"/>
        <v>54</v>
      </c>
      <c r="N26" s="69">
        <f t="shared" si="6"/>
        <v>4.2425751503791832E-2</v>
      </c>
    </row>
    <row r="27" spans="2:18" x14ac:dyDescent="0.25">
      <c r="B27" s="267"/>
      <c r="C27" s="273"/>
      <c r="D27" s="4" t="s">
        <v>55</v>
      </c>
      <c r="E27" s="30">
        <v>24722</v>
      </c>
      <c r="F27" s="30">
        <v>6663</v>
      </c>
      <c r="G27" s="30">
        <v>22793</v>
      </c>
      <c r="H27" s="30">
        <v>26785</v>
      </c>
      <c r="I27" s="30">
        <v>28220</v>
      </c>
      <c r="J27" s="31">
        <f t="shared" si="0"/>
        <v>5.3574761993653075E-2</v>
      </c>
      <c r="K27" s="30">
        <f t="shared" si="1"/>
        <v>1435</v>
      </c>
      <c r="L27" s="31">
        <f t="shared" si="2"/>
        <v>0.14149340668230725</v>
      </c>
      <c r="M27" s="30">
        <f t="shared" si="3"/>
        <v>3498</v>
      </c>
      <c r="N27" s="32">
        <f t="shared" si="6"/>
        <v>5.532855988895076E-2</v>
      </c>
    </row>
    <row r="28" spans="2:18" x14ac:dyDescent="0.25">
      <c r="B28" s="267"/>
      <c r="C28" s="274"/>
      <c r="D28" s="33" t="s">
        <v>56</v>
      </c>
      <c r="E28" s="72">
        <v>12676</v>
      </c>
      <c r="F28" s="72">
        <v>2636</v>
      </c>
      <c r="G28" s="72">
        <v>10129</v>
      </c>
      <c r="H28" s="72">
        <v>12010</v>
      </c>
      <c r="I28" s="72">
        <v>12675</v>
      </c>
      <c r="J28" s="35">
        <f t="shared" si="0"/>
        <v>5.5370524562864176E-2</v>
      </c>
      <c r="K28" s="72">
        <f t="shared" si="1"/>
        <v>665</v>
      </c>
      <c r="L28" s="35">
        <f t="shared" si="2"/>
        <v>-7.8889239507717868E-5</v>
      </c>
      <c r="M28" s="72">
        <f t="shared" si="3"/>
        <v>-1</v>
      </c>
      <c r="N28" s="73">
        <f t="shared" si="6"/>
        <v>2.485079718612512E-2</v>
      </c>
    </row>
    <row r="29" spans="2:18" x14ac:dyDescent="0.25">
      <c r="B29" s="267"/>
      <c r="C29" s="269" t="s">
        <v>31</v>
      </c>
      <c r="D29" s="64" t="s">
        <v>46</v>
      </c>
      <c r="E29" s="65">
        <v>2854802</v>
      </c>
      <c r="F29" s="65">
        <v>526371</v>
      </c>
      <c r="G29" s="65">
        <v>2093338</v>
      </c>
      <c r="H29" s="65">
        <v>2818920</v>
      </c>
      <c r="I29" s="65">
        <v>2932508</v>
      </c>
      <c r="J29" s="66">
        <f t="shared" si="0"/>
        <v>4.0294864699955912E-2</v>
      </c>
      <c r="K29" s="65">
        <f t="shared" si="1"/>
        <v>113588</v>
      </c>
      <c r="L29" s="66">
        <f t="shared" si="2"/>
        <v>2.7219400855120535E-2</v>
      </c>
      <c r="M29" s="65">
        <f t="shared" si="3"/>
        <v>77706</v>
      </c>
      <c r="N29" s="66">
        <f t="shared" ref="N29:N30" si="7">I29/$I$29</f>
        <v>1</v>
      </c>
    </row>
    <row r="30" spans="2:18" x14ac:dyDescent="0.25">
      <c r="B30" s="267"/>
      <c r="C30" s="270"/>
      <c r="D30" s="16" t="s">
        <v>47</v>
      </c>
      <c r="E30" s="17">
        <v>1074566</v>
      </c>
      <c r="F30" s="17">
        <v>196628</v>
      </c>
      <c r="G30" s="17">
        <v>829853</v>
      </c>
      <c r="H30" s="17">
        <v>1109322</v>
      </c>
      <c r="I30" s="17">
        <v>1155840</v>
      </c>
      <c r="J30" s="18">
        <f t="shared" si="0"/>
        <v>4.1933721678647062E-2</v>
      </c>
      <c r="K30" s="17">
        <f t="shared" si="1"/>
        <v>46518</v>
      </c>
      <c r="L30" s="18">
        <f t="shared" si="2"/>
        <v>7.5634256062447447E-2</v>
      </c>
      <c r="M30" s="17">
        <f t="shared" si="3"/>
        <v>81274</v>
      </c>
      <c r="N30" s="19">
        <f t="shared" si="7"/>
        <v>0.39414726234335934</v>
      </c>
    </row>
    <row r="31" spans="2:18" x14ac:dyDescent="0.25">
      <c r="B31" s="267"/>
      <c r="C31" s="270"/>
      <c r="D31" s="20" t="s">
        <v>48</v>
      </c>
      <c r="E31" s="21">
        <v>863408</v>
      </c>
      <c r="F31" s="21">
        <v>118240</v>
      </c>
      <c r="G31" s="21">
        <v>579557</v>
      </c>
      <c r="H31" s="21">
        <v>790311</v>
      </c>
      <c r="I31" s="21">
        <v>831777</v>
      </c>
      <c r="J31" s="68">
        <f>I31/H31-1</f>
        <v>5.2467952489589464E-2</v>
      </c>
      <c r="K31" s="21">
        <f t="shared" si="1"/>
        <v>41466</v>
      </c>
      <c r="L31" s="68">
        <f t="shared" si="2"/>
        <v>-3.6635055500991442E-2</v>
      </c>
      <c r="M31" s="21">
        <f t="shared" si="3"/>
        <v>-31631</v>
      </c>
      <c r="N31" s="69">
        <f>I31/$I$29</f>
        <v>0.28364014693225048</v>
      </c>
    </row>
    <row r="32" spans="2:18" x14ac:dyDescent="0.25">
      <c r="B32" s="267"/>
      <c r="C32" s="270"/>
      <c r="D32" s="20" t="s">
        <v>49</v>
      </c>
      <c r="E32" s="21">
        <v>21989</v>
      </c>
      <c r="F32" s="21">
        <v>3004</v>
      </c>
      <c r="G32" s="21">
        <v>14831</v>
      </c>
      <c r="H32" s="21">
        <v>18070</v>
      </c>
      <c r="I32" s="21">
        <v>19927</v>
      </c>
      <c r="J32" s="68">
        <f t="shared" ref="J32:J41" si="8">I32/H32-1</f>
        <v>0.1027670171555064</v>
      </c>
      <c r="K32" s="21">
        <f t="shared" si="1"/>
        <v>1857</v>
      </c>
      <c r="L32" s="68">
        <f t="shared" si="2"/>
        <v>-9.3774159807176294E-2</v>
      </c>
      <c r="M32" s="21">
        <f t="shared" si="3"/>
        <v>-2062</v>
      </c>
      <c r="N32" s="69">
        <f t="shared" ref="N32:N39" si="9">I32/$I$29</f>
        <v>6.7952073788033994E-3</v>
      </c>
    </row>
    <row r="33" spans="2:14" x14ac:dyDescent="0.25">
      <c r="B33" s="267"/>
      <c r="C33" s="270"/>
      <c r="D33" s="20" t="s">
        <v>50</v>
      </c>
      <c r="E33" s="21">
        <v>65669</v>
      </c>
      <c r="F33" s="21">
        <v>61856</v>
      </c>
      <c r="G33" s="21">
        <v>57766</v>
      </c>
      <c r="H33" s="21">
        <v>92826</v>
      </c>
      <c r="I33" s="21">
        <v>71642</v>
      </c>
      <c r="J33" s="68">
        <f t="shared" si="8"/>
        <v>-0.2282119233835348</v>
      </c>
      <c r="K33" s="21">
        <f t="shared" si="1"/>
        <v>-21184</v>
      </c>
      <c r="L33" s="68">
        <f t="shared" si="2"/>
        <v>9.0956158918211072E-2</v>
      </c>
      <c r="M33" s="21">
        <f t="shared" si="3"/>
        <v>5973</v>
      </c>
      <c r="N33" s="69">
        <f t="shared" si="9"/>
        <v>2.4430282884138763E-2</v>
      </c>
    </row>
    <row r="34" spans="2:14" x14ac:dyDescent="0.25">
      <c r="B34" s="267"/>
      <c r="C34" s="270"/>
      <c r="D34" s="20" t="s">
        <v>51</v>
      </c>
      <c r="E34" s="21">
        <v>461041</v>
      </c>
      <c r="F34" s="21">
        <v>44846</v>
      </c>
      <c r="G34" s="21">
        <v>284082</v>
      </c>
      <c r="H34" s="21">
        <v>410037</v>
      </c>
      <c r="I34" s="21">
        <v>440835</v>
      </c>
      <c r="J34" s="68">
        <f t="shared" si="8"/>
        <v>7.5110294924604304E-2</v>
      </c>
      <c r="K34" s="21">
        <f t="shared" si="1"/>
        <v>30798</v>
      </c>
      <c r="L34" s="68">
        <f t="shared" si="2"/>
        <v>-4.3826904765519759E-2</v>
      </c>
      <c r="M34" s="21">
        <f t="shared" si="3"/>
        <v>-20206</v>
      </c>
      <c r="N34" s="69">
        <f t="shared" si="9"/>
        <v>0.15032695562978857</v>
      </c>
    </row>
    <row r="35" spans="2:14" x14ac:dyDescent="0.25">
      <c r="B35" s="267"/>
      <c r="C35" s="270"/>
      <c r="D35" s="20" t="s">
        <v>52</v>
      </c>
      <c r="E35" s="21">
        <v>13020</v>
      </c>
      <c r="F35" s="21">
        <v>4049</v>
      </c>
      <c r="G35" s="21">
        <v>11200</v>
      </c>
      <c r="H35" s="21">
        <v>12114</v>
      </c>
      <c r="I35" s="21">
        <v>11864</v>
      </c>
      <c r="J35" s="68">
        <f t="shared" si="8"/>
        <v>-2.06372791811128E-2</v>
      </c>
      <c r="K35" s="21">
        <f t="shared" si="1"/>
        <v>-250</v>
      </c>
      <c r="L35" s="68">
        <f t="shared" si="2"/>
        <v>-8.878648233486941E-2</v>
      </c>
      <c r="M35" s="21">
        <f t="shared" si="3"/>
        <v>-1156</v>
      </c>
      <c r="N35" s="69">
        <f t="shared" si="9"/>
        <v>4.0456837628405446E-3</v>
      </c>
    </row>
    <row r="36" spans="2:14" x14ac:dyDescent="0.25">
      <c r="B36" s="267"/>
      <c r="C36" s="270"/>
      <c r="D36" s="20" t="s">
        <v>53</v>
      </c>
      <c r="E36" s="21">
        <v>89250</v>
      </c>
      <c r="F36" s="21">
        <v>41809</v>
      </c>
      <c r="G36" s="21">
        <v>96818</v>
      </c>
      <c r="H36" s="21">
        <v>108987</v>
      </c>
      <c r="I36" s="21">
        <v>119696</v>
      </c>
      <c r="J36" s="68">
        <f t="shared" si="8"/>
        <v>9.8259425436061143E-2</v>
      </c>
      <c r="K36" s="21">
        <f t="shared" si="1"/>
        <v>10709</v>
      </c>
      <c r="L36" s="68">
        <f t="shared" si="2"/>
        <v>0.34113165266106438</v>
      </c>
      <c r="M36" s="21">
        <f t="shared" si="3"/>
        <v>30446</v>
      </c>
      <c r="N36" s="69">
        <f t="shared" si="9"/>
        <v>4.0816938947822137E-2</v>
      </c>
    </row>
    <row r="37" spans="2:14" x14ac:dyDescent="0.25">
      <c r="B37" s="267"/>
      <c r="C37" s="270"/>
      <c r="D37" s="20" t="s">
        <v>54</v>
      </c>
      <c r="E37" s="21">
        <v>48947</v>
      </c>
      <c r="F37" s="21">
        <v>13546</v>
      </c>
      <c r="G37" s="21">
        <v>46745</v>
      </c>
      <c r="H37" s="21">
        <v>54058</v>
      </c>
      <c r="I37" s="21">
        <v>53126</v>
      </c>
      <c r="J37" s="68">
        <f t="shared" si="8"/>
        <v>-1.7240741425875949E-2</v>
      </c>
      <c r="K37" s="21">
        <f t="shared" si="1"/>
        <v>-932</v>
      </c>
      <c r="L37" s="68">
        <f t="shared" si="2"/>
        <v>8.5378061985412756E-2</v>
      </c>
      <c r="M37" s="21">
        <f t="shared" si="3"/>
        <v>4179</v>
      </c>
      <c r="N37" s="69">
        <f t="shared" si="9"/>
        <v>1.8116233613002932E-2</v>
      </c>
    </row>
    <row r="38" spans="2:14" x14ac:dyDescent="0.25">
      <c r="B38" s="267"/>
      <c r="C38" s="270"/>
      <c r="D38" s="20" t="s">
        <v>55</v>
      </c>
      <c r="E38" s="21">
        <v>149462</v>
      </c>
      <c r="F38" s="21">
        <v>33192</v>
      </c>
      <c r="G38" s="21">
        <v>123213</v>
      </c>
      <c r="H38" s="21">
        <v>156141</v>
      </c>
      <c r="I38" s="21">
        <v>158524</v>
      </c>
      <c r="J38" s="22">
        <f t="shared" si="8"/>
        <v>1.5261846664232914E-2</v>
      </c>
      <c r="K38" s="21">
        <f t="shared" si="1"/>
        <v>2383</v>
      </c>
      <c r="L38" s="22">
        <f t="shared" si="2"/>
        <v>6.0630795787558034E-2</v>
      </c>
      <c r="M38" s="21">
        <f t="shared" si="3"/>
        <v>9062</v>
      </c>
      <c r="N38" s="23">
        <f t="shared" si="9"/>
        <v>5.4057482537132037E-2</v>
      </c>
    </row>
    <row r="39" spans="2:14" x14ac:dyDescent="0.25">
      <c r="B39" s="267"/>
      <c r="C39" s="271"/>
      <c r="D39" s="24" t="s">
        <v>56</v>
      </c>
      <c r="E39" s="70">
        <v>67450</v>
      </c>
      <c r="F39" s="70">
        <v>9201</v>
      </c>
      <c r="G39" s="70">
        <v>49273</v>
      </c>
      <c r="H39" s="70">
        <v>67054</v>
      </c>
      <c r="I39" s="70">
        <v>69277</v>
      </c>
      <c r="J39" s="26">
        <f t="shared" si="8"/>
        <v>3.3152384645211308E-2</v>
      </c>
      <c r="K39" s="70">
        <f t="shared" si="1"/>
        <v>2223</v>
      </c>
      <c r="L39" s="26">
        <f t="shared" si="2"/>
        <v>2.7086730911786594E-2</v>
      </c>
      <c r="M39" s="70">
        <f t="shared" si="3"/>
        <v>1827</v>
      </c>
      <c r="N39" s="47">
        <f t="shared" si="9"/>
        <v>2.3623805970861802E-2</v>
      </c>
    </row>
    <row r="40" spans="2:14" x14ac:dyDescent="0.25">
      <c r="B40" s="267"/>
      <c r="C40" s="278" t="s">
        <v>32</v>
      </c>
      <c r="D40" s="64" t="s">
        <v>46</v>
      </c>
      <c r="E40" s="74">
        <v>7.1863573088183097</v>
      </c>
      <c r="F40" s="74">
        <v>6.0868323369219564</v>
      </c>
      <c r="G40" s="74">
        <v>6.6685079352943797</v>
      </c>
      <c r="H40" s="74">
        <v>6.6569057616103606</v>
      </c>
      <c r="I40" s="74">
        <v>6.7507245642830673</v>
      </c>
      <c r="J40" s="66">
        <f t="shared" si="8"/>
        <v>1.4093455132525579E-2</v>
      </c>
      <c r="K40" s="74">
        <f t="shared" si="1"/>
        <v>9.3818802672706703E-2</v>
      </c>
      <c r="L40" s="66">
        <f t="shared" si="2"/>
        <v>-6.0619410615818103E-2</v>
      </c>
      <c r="M40" s="74">
        <f t="shared" si="3"/>
        <v>-0.43563274453524237</v>
      </c>
      <c r="N40" s="66"/>
    </row>
    <row r="41" spans="2:14" x14ac:dyDescent="0.25">
      <c r="B41" s="267"/>
      <c r="C41" s="279"/>
      <c r="D41" s="27" t="s">
        <v>47</v>
      </c>
      <c r="E41" s="36">
        <v>7.6105102871914729</v>
      </c>
      <c r="F41" s="36">
        <v>7.0923387678545664</v>
      </c>
      <c r="G41" s="36">
        <v>7.2716303604914039</v>
      </c>
      <c r="H41" s="36">
        <v>7.2045591816853385</v>
      </c>
      <c r="I41" s="36">
        <v>7.1449588922544356</v>
      </c>
      <c r="J41" s="37">
        <f t="shared" si="8"/>
        <v>-8.272579616309117E-3</v>
      </c>
      <c r="K41" s="38">
        <f t="shared" si="1"/>
        <v>-5.9600289430902897E-2</v>
      </c>
      <c r="L41" s="37">
        <f t="shared" si="2"/>
        <v>-6.1172165514389087E-2</v>
      </c>
      <c r="M41" s="38">
        <f t="shared" si="3"/>
        <v>-0.46555139493703734</v>
      </c>
      <c r="N41" s="39"/>
    </row>
    <row r="42" spans="2:14" x14ac:dyDescent="0.25">
      <c r="B42" s="267"/>
      <c r="C42" s="279"/>
      <c r="D42" s="4" t="s">
        <v>48</v>
      </c>
      <c r="E42" s="40">
        <v>7.8962540239976589</v>
      </c>
      <c r="F42" s="40">
        <v>6.7961834693642951</v>
      </c>
      <c r="G42" s="40">
        <v>7.3496544290152812</v>
      </c>
      <c r="H42" s="40">
        <v>7.2560849086919399</v>
      </c>
      <c r="I42" s="40">
        <v>7.4519302269326904</v>
      </c>
      <c r="J42" s="75">
        <f t="shared" si="0"/>
        <v>2.6990494282412625E-2</v>
      </c>
      <c r="K42" s="42">
        <f t="shared" si="1"/>
        <v>0.19584531824075047</v>
      </c>
      <c r="L42" s="75">
        <f t="shared" si="2"/>
        <v>-5.6270200491855382E-2</v>
      </c>
      <c r="M42" s="42">
        <f t="shared" si="3"/>
        <v>-0.4443237970649685</v>
      </c>
      <c r="N42" s="76"/>
    </row>
    <row r="43" spans="2:14" x14ac:dyDescent="0.25">
      <c r="B43" s="267"/>
      <c r="C43" s="279"/>
      <c r="D43" s="4" t="s">
        <v>49</v>
      </c>
      <c r="E43" s="40">
        <v>6.0625861593603529</v>
      </c>
      <c r="F43" s="40">
        <v>6.4051172707889128</v>
      </c>
      <c r="G43" s="40">
        <v>5.9826542960871318</v>
      </c>
      <c r="H43" s="40">
        <v>3.8652406417112299</v>
      </c>
      <c r="I43" s="40">
        <v>3.6283685360524398</v>
      </c>
      <c r="J43" s="75">
        <f t="shared" si="0"/>
        <v>-6.1282628331756683E-2</v>
      </c>
      <c r="K43" s="42">
        <f t="shared" si="1"/>
        <v>-0.23687210565879013</v>
      </c>
      <c r="L43" s="75">
        <f t="shared" si="2"/>
        <v>-0.40151472644221209</v>
      </c>
      <c r="M43" s="42">
        <f t="shared" si="3"/>
        <v>-2.4342176233079131</v>
      </c>
      <c r="N43" s="76"/>
    </row>
    <row r="44" spans="2:14" x14ac:dyDescent="0.25">
      <c r="B44" s="267"/>
      <c r="C44" s="279"/>
      <c r="D44" s="4" t="s">
        <v>50</v>
      </c>
      <c r="E44" s="40">
        <v>6.1110180532291087</v>
      </c>
      <c r="F44" s="40">
        <v>7.5859700760363014</v>
      </c>
      <c r="G44" s="40">
        <v>6.0851153481512696</v>
      </c>
      <c r="H44" s="40">
        <v>6.5736137667304018</v>
      </c>
      <c r="I44" s="40">
        <v>5.73503041946846</v>
      </c>
      <c r="J44" s="75">
        <f t="shared" si="0"/>
        <v>-0.12756808918498996</v>
      </c>
      <c r="K44" s="42">
        <f t="shared" si="1"/>
        <v>-0.83858334726194173</v>
      </c>
      <c r="L44" s="75">
        <f t="shared" si="2"/>
        <v>-6.1526186060270938E-2</v>
      </c>
      <c r="M44" s="42">
        <f t="shared" si="3"/>
        <v>-0.3759876337606487</v>
      </c>
      <c r="N44" s="76"/>
    </row>
    <row r="45" spans="2:14" x14ac:dyDescent="0.25">
      <c r="B45" s="267"/>
      <c r="C45" s="279"/>
      <c r="D45" s="4" t="s">
        <v>51</v>
      </c>
      <c r="E45" s="40">
        <v>7.4343465290655484</v>
      </c>
      <c r="F45" s="40">
        <v>5.0320915619389588</v>
      </c>
      <c r="G45" s="40">
        <v>6.4343276482978871</v>
      </c>
      <c r="H45" s="40">
        <v>6.7109165302782321</v>
      </c>
      <c r="I45" s="40">
        <v>7.0489614480564127</v>
      </c>
      <c r="J45" s="75">
        <f t="shared" si="0"/>
        <v>5.0372391945719075E-2</v>
      </c>
      <c r="K45" s="42">
        <f t="shared" si="1"/>
        <v>0.33804491777818058</v>
      </c>
      <c r="L45" s="75">
        <f t="shared" si="2"/>
        <v>-5.1838460785009421E-2</v>
      </c>
      <c r="M45" s="42">
        <f t="shared" si="3"/>
        <v>-0.38538508100913571</v>
      </c>
      <c r="N45" s="76"/>
    </row>
    <row r="46" spans="2:14" x14ac:dyDescent="0.25">
      <c r="B46" s="267"/>
      <c r="C46" s="279"/>
      <c r="D46" s="4" t="s">
        <v>52</v>
      </c>
      <c r="E46" s="40">
        <v>2.2576729668805271</v>
      </c>
      <c r="F46" s="40">
        <v>2.2569676700111483</v>
      </c>
      <c r="G46" s="40">
        <v>2.4653312788906008</v>
      </c>
      <c r="H46" s="40">
        <v>2.3449477351916377</v>
      </c>
      <c r="I46" s="40">
        <v>2.587568157033806</v>
      </c>
      <c r="J46" s="75">
        <f t="shared" si="0"/>
        <v>0.10346517246463938</v>
      </c>
      <c r="K46" s="42">
        <f t="shared" si="1"/>
        <v>0.24262042184216837</v>
      </c>
      <c r="L46" s="75">
        <f t="shared" si="2"/>
        <v>0.14612177892580336</v>
      </c>
      <c r="M46" s="42">
        <f t="shared" si="3"/>
        <v>0.32989519015327895</v>
      </c>
      <c r="N46" s="76"/>
    </row>
    <row r="47" spans="2:14" x14ac:dyDescent="0.25">
      <c r="B47" s="267"/>
      <c r="C47" s="279"/>
      <c r="D47" s="4" t="s">
        <v>53</v>
      </c>
      <c r="E47" s="40">
        <v>7.6229928254185175</v>
      </c>
      <c r="F47" s="40">
        <v>6.6437311298267918</v>
      </c>
      <c r="G47" s="40">
        <v>7.2588094167041533</v>
      </c>
      <c r="H47" s="40">
        <v>6.0869589500139627</v>
      </c>
      <c r="I47" s="40">
        <v>5.886785029262775</v>
      </c>
      <c r="J47" s="75">
        <f t="shared" si="0"/>
        <v>-3.2885702432859154E-2</v>
      </c>
      <c r="K47" s="42">
        <f t="shared" si="1"/>
        <v>-0.20017392075118767</v>
      </c>
      <c r="L47" s="75">
        <f t="shared" si="2"/>
        <v>-0.22775933756180877</v>
      </c>
      <c r="M47" s="42">
        <f t="shared" si="3"/>
        <v>-1.7362077961557425</v>
      </c>
      <c r="N47" s="76"/>
    </row>
    <row r="48" spans="2:14" x14ac:dyDescent="0.25">
      <c r="B48" s="267"/>
      <c r="C48" s="279"/>
      <c r="D48" s="4" t="s">
        <v>54</v>
      </c>
      <c r="E48" s="40">
        <v>2.3393872771591071</v>
      </c>
      <c r="F48" s="40">
        <v>1.945705257110026</v>
      </c>
      <c r="G48" s="40">
        <v>2.5686888669084516</v>
      </c>
      <c r="H48" s="40">
        <v>2.2557062382641351</v>
      </c>
      <c r="I48" s="40">
        <v>2.5818146474218788</v>
      </c>
      <c r="J48" s="75">
        <f t="shared" si="0"/>
        <v>0.14457042483009608</v>
      </c>
      <c r="K48" s="42">
        <f t="shared" si="1"/>
        <v>0.32610840915774375</v>
      </c>
      <c r="L48" s="75">
        <f t="shared" si="2"/>
        <v>0.10362857515287915</v>
      </c>
      <c r="M48" s="42">
        <f t="shared" si="3"/>
        <v>0.24242737026277172</v>
      </c>
      <c r="N48" s="76"/>
    </row>
    <row r="49" spans="2:14" x14ac:dyDescent="0.25">
      <c r="B49" s="267"/>
      <c r="C49" s="279"/>
      <c r="D49" s="4" t="s">
        <v>55</v>
      </c>
      <c r="E49" s="40">
        <v>7.1260608372270431</v>
      </c>
      <c r="F49" s="40">
        <v>5.3013895543842837</v>
      </c>
      <c r="G49" s="40">
        <v>6.2279114435907807</v>
      </c>
      <c r="H49" s="40">
        <v>6.7056474124973162</v>
      </c>
      <c r="I49" s="40">
        <v>6.5663159638803741</v>
      </c>
      <c r="J49" s="41">
        <f t="shared" si="0"/>
        <v>-2.0778224688233649E-2</v>
      </c>
      <c r="K49" s="42">
        <f t="shared" si="1"/>
        <v>-0.13933144861694213</v>
      </c>
      <c r="L49" s="41">
        <f t="shared" si="2"/>
        <v>-7.8548988863878733E-2</v>
      </c>
      <c r="M49" s="42">
        <f t="shared" si="3"/>
        <v>-0.559744873346669</v>
      </c>
      <c r="N49" s="43"/>
    </row>
    <row r="50" spans="2:14" x14ac:dyDescent="0.25">
      <c r="B50" s="267"/>
      <c r="C50" s="280"/>
      <c r="D50" s="33" t="s">
        <v>56</v>
      </c>
      <c r="E50" s="77">
        <v>6.1575680116852292</v>
      </c>
      <c r="F50" s="77">
        <v>3.6657370517928287</v>
      </c>
      <c r="G50" s="77">
        <v>5.5047480728410232</v>
      </c>
      <c r="H50" s="77">
        <v>6.4792733597449033</v>
      </c>
      <c r="I50" s="77">
        <v>6.3849769585253453</v>
      </c>
      <c r="J50" s="62">
        <f t="shared" si="0"/>
        <v>-1.4553545742553853E-2</v>
      </c>
      <c r="K50" s="78">
        <f t="shared" si="1"/>
        <v>-9.4296401219557957E-2</v>
      </c>
      <c r="L50" s="62">
        <f t="shared" si="2"/>
        <v>3.6931617549097684E-2</v>
      </c>
      <c r="M50" s="78">
        <f t="shared" si="3"/>
        <v>0.22740894684011614</v>
      </c>
      <c r="N50" s="56"/>
    </row>
    <row r="51" spans="2:14" x14ac:dyDescent="0.25">
      <c r="B51" s="267"/>
      <c r="C51" s="269" t="s">
        <v>39</v>
      </c>
      <c r="D51" s="64" t="s">
        <v>46</v>
      </c>
      <c r="E51" s="66">
        <v>0.69120000000000004</v>
      </c>
      <c r="F51" s="66">
        <v>0.26590000000000003</v>
      </c>
      <c r="G51" s="66">
        <v>0.56889999999999996</v>
      </c>
      <c r="H51" s="66">
        <v>0.71409999999999996</v>
      </c>
      <c r="I51" s="66">
        <v>0.748</v>
      </c>
      <c r="J51" s="66">
        <f t="shared" si="0"/>
        <v>4.7472342809130375E-2</v>
      </c>
      <c r="K51" s="74">
        <f t="shared" ref="K51" si="10">(I51-H51)*100</f>
        <v>3.3900000000000041</v>
      </c>
      <c r="L51" s="66">
        <f t="shared" si="2"/>
        <v>8.2175925925925819E-2</v>
      </c>
      <c r="M51" s="74">
        <f t="shared" ref="M51" si="11">(I51-E51)*100</f>
        <v>5.6799999999999962</v>
      </c>
      <c r="N51" s="66"/>
    </row>
    <row r="52" spans="2:14" x14ac:dyDescent="0.25">
      <c r="B52" s="267"/>
      <c r="C52" s="270"/>
      <c r="D52" s="16" t="s">
        <v>47</v>
      </c>
      <c r="E52" s="19">
        <v>0.73370000000000002</v>
      </c>
      <c r="F52" s="19">
        <v>0.29730000000000001</v>
      </c>
      <c r="G52" s="19">
        <v>0.62539999999999996</v>
      </c>
      <c r="H52" s="19">
        <v>0.77950000000000008</v>
      </c>
      <c r="I52" s="19">
        <v>0.79909999999999992</v>
      </c>
      <c r="J52" s="18">
        <f t="shared" si="0"/>
        <v>2.5144323284156389E-2</v>
      </c>
      <c r="K52" s="45">
        <f>(I52-H52)*100</f>
        <v>1.959999999999984</v>
      </c>
      <c r="L52" s="18">
        <f t="shared" si="2"/>
        <v>8.91372495570395E-2</v>
      </c>
      <c r="M52" s="45">
        <f>(I52-E52)*100</f>
        <v>6.5399999999999903</v>
      </c>
      <c r="N52" s="19"/>
    </row>
    <row r="53" spans="2:14" x14ac:dyDescent="0.25">
      <c r="B53" s="267"/>
      <c r="C53" s="270"/>
      <c r="D53" s="20" t="s">
        <v>48</v>
      </c>
      <c r="E53" s="69">
        <v>0.67180000000000006</v>
      </c>
      <c r="F53" s="69">
        <v>0.18170000000000003</v>
      </c>
      <c r="G53" s="69">
        <v>0.51790000000000003</v>
      </c>
      <c r="H53" s="69">
        <v>0.65170000000000006</v>
      </c>
      <c r="I53" s="69">
        <v>0.72120000000000006</v>
      </c>
      <c r="J53" s="68">
        <f t="shared" si="0"/>
        <v>0.10664416142396815</v>
      </c>
      <c r="K53" s="46">
        <f t="shared" ref="K53:K61" si="12">(I53-H53)*100</f>
        <v>6.9500000000000011</v>
      </c>
      <c r="L53" s="68">
        <f t="shared" si="2"/>
        <v>7.353378981839831E-2</v>
      </c>
      <c r="M53" s="46">
        <f t="shared" ref="M53:M61" si="13">(I53-E53)*100</f>
        <v>4.9399999999999995</v>
      </c>
      <c r="N53" s="69"/>
    </row>
    <row r="54" spans="2:14" x14ac:dyDescent="0.25">
      <c r="B54" s="267"/>
      <c r="C54" s="270"/>
      <c r="D54" s="20" t="s">
        <v>49</v>
      </c>
      <c r="E54" s="69">
        <v>0.62939999999999996</v>
      </c>
      <c r="F54" s="69">
        <v>0.20100000000000001</v>
      </c>
      <c r="G54" s="69">
        <v>0.59650000000000003</v>
      </c>
      <c r="H54" s="69">
        <v>0.6391</v>
      </c>
      <c r="I54" s="69">
        <v>0.70480000000000009</v>
      </c>
      <c r="J54" s="68">
        <f t="shared" si="0"/>
        <v>0.10280081364418736</v>
      </c>
      <c r="K54" s="46">
        <f t="shared" si="12"/>
        <v>6.5700000000000092</v>
      </c>
      <c r="L54" s="68">
        <f t="shared" si="2"/>
        <v>0.11979663171274257</v>
      </c>
      <c r="M54" s="46">
        <f t="shared" si="13"/>
        <v>7.5400000000000134</v>
      </c>
      <c r="N54" s="69"/>
    </row>
    <row r="55" spans="2:14" x14ac:dyDescent="0.25">
      <c r="B55" s="267"/>
      <c r="C55" s="270"/>
      <c r="D55" s="20" t="s">
        <v>50</v>
      </c>
      <c r="E55" s="69">
        <v>0.52049999999999996</v>
      </c>
      <c r="F55" s="69">
        <v>0.5464</v>
      </c>
      <c r="G55" s="69">
        <v>0.40850000000000003</v>
      </c>
      <c r="H55" s="69">
        <v>0.65639999999999998</v>
      </c>
      <c r="I55" s="69">
        <v>0.50659999999999994</v>
      </c>
      <c r="J55" s="68">
        <f t="shared" si="0"/>
        <v>-0.22821450335161497</v>
      </c>
      <c r="K55" s="46">
        <f t="shared" si="12"/>
        <v>-14.980000000000004</v>
      </c>
      <c r="L55" s="68">
        <f t="shared" si="2"/>
        <v>-2.6705091258405478E-2</v>
      </c>
      <c r="M55" s="46">
        <f t="shared" si="13"/>
        <v>-1.3900000000000023</v>
      </c>
      <c r="N55" s="69"/>
    </row>
    <row r="56" spans="2:14" x14ac:dyDescent="0.25">
      <c r="B56" s="267"/>
      <c r="C56" s="270"/>
      <c r="D56" s="20" t="s">
        <v>51</v>
      </c>
      <c r="E56" s="69">
        <v>0.69400000000000006</v>
      </c>
      <c r="F56" s="69">
        <v>0.2039</v>
      </c>
      <c r="G56" s="69">
        <v>0.53079999999999994</v>
      </c>
      <c r="H56" s="69">
        <v>0.69389999999999996</v>
      </c>
      <c r="I56" s="69">
        <v>0.73170000000000002</v>
      </c>
      <c r="J56" s="68">
        <f t="shared" si="0"/>
        <v>5.4474708171206254E-2</v>
      </c>
      <c r="K56" s="46">
        <f t="shared" si="12"/>
        <v>3.7800000000000056</v>
      </c>
      <c r="L56" s="68">
        <f t="shared" si="2"/>
        <v>5.4322766570605197E-2</v>
      </c>
      <c r="M56" s="46">
        <f t="shared" si="13"/>
        <v>3.7699999999999956</v>
      </c>
      <c r="N56" s="69"/>
    </row>
    <row r="57" spans="2:14" x14ac:dyDescent="0.25">
      <c r="B57" s="267"/>
      <c r="C57" s="270"/>
      <c r="D57" s="20" t="s">
        <v>52</v>
      </c>
      <c r="E57" s="69">
        <v>0.53979999999999995</v>
      </c>
      <c r="F57" s="69">
        <v>0.48200000000000004</v>
      </c>
      <c r="G57" s="69">
        <v>0.57810000000000006</v>
      </c>
      <c r="H57" s="69">
        <v>0.58939999999999992</v>
      </c>
      <c r="I57" s="69">
        <v>0.56869999999999998</v>
      </c>
      <c r="J57" s="68">
        <f t="shared" si="0"/>
        <v>-3.5120461486257137E-2</v>
      </c>
      <c r="K57" s="46">
        <f t="shared" si="12"/>
        <v>-2.0699999999999941</v>
      </c>
      <c r="L57" s="68">
        <f t="shared" si="2"/>
        <v>5.3538347536124631E-2</v>
      </c>
      <c r="M57" s="46">
        <f t="shared" si="13"/>
        <v>2.8900000000000037</v>
      </c>
      <c r="N57" s="69"/>
    </row>
    <row r="58" spans="2:14" x14ac:dyDescent="0.25">
      <c r="B58" s="267"/>
      <c r="C58" s="270"/>
      <c r="D58" s="20" t="s">
        <v>53</v>
      </c>
      <c r="E58" s="69">
        <v>0.69530000000000003</v>
      </c>
      <c r="F58" s="69">
        <v>0.65659999999999996</v>
      </c>
      <c r="G58" s="69">
        <v>0.74909999999999999</v>
      </c>
      <c r="H58" s="69">
        <v>0.73380000000000001</v>
      </c>
      <c r="I58" s="69">
        <v>0.80489999999999995</v>
      </c>
      <c r="J58" s="68">
        <f t="shared" si="0"/>
        <v>9.6892886345053109E-2</v>
      </c>
      <c r="K58" s="46">
        <f t="shared" si="12"/>
        <v>7.1099999999999941</v>
      </c>
      <c r="L58" s="68">
        <f t="shared" si="2"/>
        <v>0.15762980008629346</v>
      </c>
      <c r="M58" s="46">
        <f t="shared" si="13"/>
        <v>10.959999999999992</v>
      </c>
      <c r="N58" s="69"/>
    </row>
    <row r="59" spans="2:14" x14ac:dyDescent="0.25">
      <c r="B59" s="267"/>
      <c r="C59" s="270"/>
      <c r="D59" s="20" t="s">
        <v>54</v>
      </c>
      <c r="E59" s="69">
        <v>0.58310000000000006</v>
      </c>
      <c r="F59" s="69">
        <v>0.26369999999999999</v>
      </c>
      <c r="G59" s="69">
        <v>0.60489999999999999</v>
      </c>
      <c r="H59" s="69">
        <v>0.61580000000000001</v>
      </c>
      <c r="I59" s="69">
        <v>0.62139999999999995</v>
      </c>
      <c r="J59" s="68">
        <f t="shared" si="0"/>
        <v>9.0938616433906549E-3</v>
      </c>
      <c r="K59" s="46">
        <f t="shared" si="12"/>
        <v>0.55999999999999384</v>
      </c>
      <c r="L59" s="68">
        <f t="shared" si="2"/>
        <v>6.5683416223632163E-2</v>
      </c>
      <c r="M59" s="46">
        <f t="shared" si="13"/>
        <v>3.829999999999989</v>
      </c>
      <c r="N59" s="69"/>
    </row>
    <row r="60" spans="2:14" x14ac:dyDescent="0.25">
      <c r="B60" s="267"/>
      <c r="C60" s="270"/>
      <c r="D60" s="20" t="s">
        <v>55</v>
      </c>
      <c r="E60" s="23">
        <v>0.69980000000000009</v>
      </c>
      <c r="F60" s="23">
        <v>0.2797</v>
      </c>
      <c r="G60" s="23">
        <v>0.61990000000000001</v>
      </c>
      <c r="H60" s="23">
        <v>0.78520000000000001</v>
      </c>
      <c r="I60" s="23">
        <v>0.79709999999999992</v>
      </c>
      <c r="J60" s="22">
        <f t="shared" si="0"/>
        <v>1.5155374426897517E-2</v>
      </c>
      <c r="K60" s="46">
        <f t="shared" si="12"/>
        <v>1.1899999999999911</v>
      </c>
      <c r="L60" s="22">
        <f t="shared" si="2"/>
        <v>0.13903972563589573</v>
      </c>
      <c r="M60" s="46">
        <f t="shared" si="13"/>
        <v>9.7299999999999827</v>
      </c>
      <c r="N60" s="23"/>
    </row>
    <row r="61" spans="2:14" x14ac:dyDescent="0.25">
      <c r="B61" s="267"/>
      <c r="C61" s="271"/>
      <c r="D61" s="24" t="s">
        <v>56</v>
      </c>
      <c r="E61" s="47">
        <v>0.64329999999999998</v>
      </c>
      <c r="F61" s="47">
        <v>0.1191</v>
      </c>
      <c r="G61" s="47">
        <v>0.4587</v>
      </c>
      <c r="H61" s="47">
        <v>0.70209999999999995</v>
      </c>
      <c r="I61" s="47">
        <v>0.73219999999999996</v>
      </c>
      <c r="J61" s="26">
        <f t="shared" si="0"/>
        <v>4.287138584247252E-2</v>
      </c>
      <c r="K61" s="79">
        <f t="shared" si="12"/>
        <v>3.0100000000000016</v>
      </c>
      <c r="L61" s="26">
        <f t="shared" si="2"/>
        <v>0.13819368879216531</v>
      </c>
      <c r="M61" s="79">
        <f t="shared" si="13"/>
        <v>8.889999999999997</v>
      </c>
      <c r="N61" s="47"/>
    </row>
    <row r="62" spans="2:14" x14ac:dyDescent="0.25">
      <c r="B62" s="267"/>
      <c r="C62" s="272" t="s">
        <v>40</v>
      </c>
      <c r="D62" s="64" t="s">
        <v>46</v>
      </c>
      <c r="E62" s="65">
        <v>133229</v>
      </c>
      <c r="F62" s="65">
        <v>63860</v>
      </c>
      <c r="G62" s="65">
        <v>118692</v>
      </c>
      <c r="H62" s="65">
        <v>127347</v>
      </c>
      <c r="I62" s="65">
        <v>126466</v>
      </c>
      <c r="J62" s="66">
        <f t="shared" si="0"/>
        <v>-6.9181056483466064E-3</v>
      </c>
      <c r="K62" s="65">
        <f t="shared" ref="K62:K63" si="14">I62-H62</f>
        <v>-881</v>
      </c>
      <c r="L62" s="66">
        <f t="shared" si="2"/>
        <v>-5.0762221438275468E-2</v>
      </c>
      <c r="M62" s="65">
        <f t="shared" ref="M62:M63" si="15">I62-E62</f>
        <v>-6763</v>
      </c>
      <c r="N62" s="66">
        <f t="shared" ref="N62:N63" si="16">I62/$I$62</f>
        <v>1</v>
      </c>
    </row>
    <row r="63" spans="2:14" x14ac:dyDescent="0.25">
      <c r="B63" s="267"/>
      <c r="C63" s="273"/>
      <c r="D63" s="27" t="s">
        <v>47</v>
      </c>
      <c r="E63" s="28">
        <v>47242</v>
      </c>
      <c r="F63" s="28">
        <v>21337</v>
      </c>
      <c r="G63" s="28">
        <v>42803</v>
      </c>
      <c r="H63" s="28">
        <v>45909</v>
      </c>
      <c r="I63" s="28">
        <v>46660</v>
      </c>
      <c r="J63" s="37">
        <f t="shared" si="0"/>
        <v>1.6358448234550904E-2</v>
      </c>
      <c r="K63" s="28">
        <f t="shared" si="14"/>
        <v>751</v>
      </c>
      <c r="L63" s="37">
        <f t="shared" si="2"/>
        <v>-1.2319546166546735E-2</v>
      </c>
      <c r="M63" s="28">
        <f t="shared" si="15"/>
        <v>-582</v>
      </c>
      <c r="N63" s="39">
        <f t="shared" si="16"/>
        <v>0.36895292015245207</v>
      </c>
    </row>
    <row r="64" spans="2:14" x14ac:dyDescent="0.25">
      <c r="B64" s="267"/>
      <c r="C64" s="273"/>
      <c r="D64" s="4" t="s">
        <v>48</v>
      </c>
      <c r="E64" s="30">
        <v>41461</v>
      </c>
      <c r="F64" s="30">
        <v>20991</v>
      </c>
      <c r="G64" s="30">
        <v>36098</v>
      </c>
      <c r="H64" s="30">
        <v>39121</v>
      </c>
      <c r="I64" s="30">
        <v>37203</v>
      </c>
      <c r="J64" s="75">
        <f>I64/H64-1</f>
        <v>-4.9027376600802586E-2</v>
      </c>
      <c r="K64" s="30">
        <f>I64-H64</f>
        <v>-1918</v>
      </c>
      <c r="L64" s="75">
        <f>I64/E64-1</f>
        <v>-0.10269892187839169</v>
      </c>
      <c r="M64" s="30">
        <f>I64-E64</f>
        <v>-4258</v>
      </c>
      <c r="N64" s="76">
        <f>I64/$I$62</f>
        <v>0.29417392817041732</v>
      </c>
    </row>
    <row r="65" spans="2:14" x14ac:dyDescent="0.25">
      <c r="B65" s="267"/>
      <c r="C65" s="273"/>
      <c r="D65" s="4" t="s">
        <v>49</v>
      </c>
      <c r="E65" s="30">
        <v>1127</v>
      </c>
      <c r="F65" s="30">
        <v>482</v>
      </c>
      <c r="G65" s="30">
        <v>802</v>
      </c>
      <c r="H65" s="30">
        <v>912</v>
      </c>
      <c r="I65" s="30">
        <v>912</v>
      </c>
      <c r="J65" s="75">
        <f t="shared" ref="J65:J72" si="17">I65/H65-1</f>
        <v>0</v>
      </c>
      <c r="K65" s="30">
        <f t="shared" ref="K65:K72" si="18">I65-H65</f>
        <v>0</v>
      </c>
      <c r="L65" s="75">
        <f t="shared" ref="L65:L72" si="19">I65/E65-1</f>
        <v>-0.1907719609582964</v>
      </c>
      <c r="M65" s="30">
        <f t="shared" ref="M65:M72" si="20">I65-E65</f>
        <v>-215</v>
      </c>
      <c r="N65" s="76">
        <f t="shared" ref="N65:N72" si="21">I65/$I$62</f>
        <v>7.2114244144671292E-3</v>
      </c>
    </row>
    <row r="66" spans="2:14" x14ac:dyDescent="0.25">
      <c r="B66" s="267"/>
      <c r="C66" s="273"/>
      <c r="D66" s="4" t="s">
        <v>50</v>
      </c>
      <c r="E66" s="30">
        <v>4070</v>
      </c>
      <c r="F66" s="30">
        <v>3652</v>
      </c>
      <c r="G66" s="30">
        <v>4562</v>
      </c>
      <c r="H66" s="30">
        <v>4562</v>
      </c>
      <c r="I66" s="30">
        <v>4562</v>
      </c>
      <c r="J66" s="75">
        <f t="shared" si="17"/>
        <v>0</v>
      </c>
      <c r="K66" s="30">
        <f t="shared" si="18"/>
        <v>0</v>
      </c>
      <c r="L66" s="75">
        <f t="shared" si="19"/>
        <v>0.12088452088452084</v>
      </c>
      <c r="M66" s="30">
        <f t="shared" si="20"/>
        <v>492</v>
      </c>
      <c r="N66" s="76">
        <f t="shared" si="21"/>
        <v>3.607293659956036E-2</v>
      </c>
    </row>
    <row r="67" spans="2:14" x14ac:dyDescent="0.25">
      <c r="B67" s="267"/>
      <c r="C67" s="273"/>
      <c r="D67" s="4" t="s">
        <v>51</v>
      </c>
      <c r="E67" s="30">
        <v>21430</v>
      </c>
      <c r="F67" s="30">
        <v>7096</v>
      </c>
      <c r="G67" s="30">
        <v>17263</v>
      </c>
      <c r="H67" s="30">
        <v>19061</v>
      </c>
      <c r="I67" s="30">
        <v>19434</v>
      </c>
      <c r="J67" s="75">
        <f t="shared" si="17"/>
        <v>1.9568752951051982E-2</v>
      </c>
      <c r="K67" s="30">
        <f t="shared" si="18"/>
        <v>373</v>
      </c>
      <c r="L67" s="75">
        <f t="shared" si="19"/>
        <v>-9.314045730284648E-2</v>
      </c>
      <c r="M67" s="30">
        <f t="shared" si="20"/>
        <v>-1996</v>
      </c>
      <c r="N67" s="76">
        <f t="shared" si="21"/>
        <v>0.15366976104249364</v>
      </c>
    </row>
    <row r="68" spans="2:14" x14ac:dyDescent="0.25">
      <c r="B68" s="267"/>
      <c r="C68" s="273"/>
      <c r="D68" s="4" t="s">
        <v>52</v>
      </c>
      <c r="E68" s="30">
        <v>778</v>
      </c>
      <c r="F68" s="30">
        <v>271</v>
      </c>
      <c r="G68" s="30">
        <v>625</v>
      </c>
      <c r="H68" s="30">
        <v>663</v>
      </c>
      <c r="I68" s="30">
        <v>673</v>
      </c>
      <c r="J68" s="75">
        <f t="shared" si="17"/>
        <v>1.5082956259426794E-2</v>
      </c>
      <c r="K68" s="30">
        <f t="shared" si="18"/>
        <v>10</v>
      </c>
      <c r="L68" s="75">
        <f t="shared" si="19"/>
        <v>-0.13496143958868889</v>
      </c>
      <c r="M68" s="30">
        <f t="shared" si="20"/>
        <v>-105</v>
      </c>
      <c r="N68" s="76">
        <f t="shared" si="21"/>
        <v>5.3215884111144501E-3</v>
      </c>
    </row>
    <row r="69" spans="2:14" x14ac:dyDescent="0.25">
      <c r="B69" s="267"/>
      <c r="C69" s="273"/>
      <c r="D69" s="4" t="s">
        <v>53</v>
      </c>
      <c r="E69" s="30">
        <v>4141</v>
      </c>
      <c r="F69" s="30">
        <v>2054</v>
      </c>
      <c r="G69" s="30">
        <v>4169</v>
      </c>
      <c r="H69" s="30">
        <v>4791</v>
      </c>
      <c r="I69" s="30">
        <v>4797</v>
      </c>
      <c r="J69" s="75">
        <f t="shared" si="17"/>
        <v>1.2523481527864089E-3</v>
      </c>
      <c r="K69" s="30">
        <f t="shared" si="18"/>
        <v>6</v>
      </c>
      <c r="L69" s="75">
        <f t="shared" si="19"/>
        <v>0.15841584158415833</v>
      </c>
      <c r="M69" s="30">
        <f t="shared" si="20"/>
        <v>656</v>
      </c>
      <c r="N69" s="76">
        <f t="shared" si="21"/>
        <v>3.7931143548463615E-2</v>
      </c>
    </row>
    <row r="70" spans="2:14" x14ac:dyDescent="0.25">
      <c r="B70" s="267"/>
      <c r="C70" s="273"/>
      <c r="D70" s="4" t="s">
        <v>54</v>
      </c>
      <c r="E70" s="30">
        <v>2708</v>
      </c>
      <c r="F70" s="30">
        <v>1657</v>
      </c>
      <c r="G70" s="30">
        <v>2493</v>
      </c>
      <c r="H70" s="30">
        <v>2832</v>
      </c>
      <c r="I70" s="30">
        <v>2758</v>
      </c>
      <c r="J70" s="75">
        <f t="shared" si="17"/>
        <v>-2.6129943502824826E-2</v>
      </c>
      <c r="K70" s="30">
        <f t="shared" si="18"/>
        <v>-74</v>
      </c>
      <c r="L70" s="75">
        <f t="shared" si="19"/>
        <v>1.8463810930576141E-2</v>
      </c>
      <c r="M70" s="30">
        <f t="shared" si="20"/>
        <v>50</v>
      </c>
      <c r="N70" s="76">
        <f t="shared" si="21"/>
        <v>2.1808233042873184E-2</v>
      </c>
    </row>
    <row r="71" spans="2:14" x14ac:dyDescent="0.25">
      <c r="B71" s="267"/>
      <c r="C71" s="273"/>
      <c r="D71" s="4" t="s">
        <v>55</v>
      </c>
      <c r="E71" s="30">
        <v>6890</v>
      </c>
      <c r="F71" s="30">
        <v>3828</v>
      </c>
      <c r="G71" s="30">
        <v>6412</v>
      </c>
      <c r="H71" s="30">
        <v>6415</v>
      </c>
      <c r="I71" s="30">
        <v>6415</v>
      </c>
      <c r="J71" s="41">
        <f t="shared" si="17"/>
        <v>0</v>
      </c>
      <c r="K71" s="30">
        <f t="shared" si="18"/>
        <v>0</v>
      </c>
      <c r="L71" s="41">
        <f t="shared" si="19"/>
        <v>-6.8940493468795383E-2</v>
      </c>
      <c r="M71" s="30">
        <f t="shared" si="20"/>
        <v>-475</v>
      </c>
      <c r="N71" s="43">
        <f t="shared" si="21"/>
        <v>5.0725096073252887E-2</v>
      </c>
    </row>
    <row r="72" spans="2:14" x14ac:dyDescent="0.25">
      <c r="B72" s="268"/>
      <c r="C72" s="274"/>
      <c r="D72" s="33" t="s">
        <v>56</v>
      </c>
      <c r="E72" s="72">
        <v>3382</v>
      </c>
      <c r="F72" s="72">
        <v>2492</v>
      </c>
      <c r="G72" s="72">
        <v>3465</v>
      </c>
      <c r="H72" s="72">
        <v>3081</v>
      </c>
      <c r="I72" s="72">
        <v>3052</v>
      </c>
      <c r="J72" s="62">
        <f t="shared" si="17"/>
        <v>-9.4125283998701681E-3</v>
      </c>
      <c r="K72" s="72">
        <f t="shared" si="18"/>
        <v>-29</v>
      </c>
      <c r="L72" s="62">
        <f t="shared" si="19"/>
        <v>-9.7575399172087574E-2</v>
      </c>
      <c r="M72" s="72">
        <f t="shared" si="20"/>
        <v>-330</v>
      </c>
      <c r="N72" s="56">
        <f t="shared" si="21"/>
        <v>2.4132968544905351E-2</v>
      </c>
    </row>
    <row r="73" spans="2:14" ht="7.5" customHeight="1" x14ac:dyDescent="0.25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48"/>
    </row>
    <row r="74" spans="2:14" x14ac:dyDescent="0.25">
      <c r="B74" s="276" t="s">
        <v>41</v>
      </c>
      <c r="C74" s="276"/>
      <c r="D74" s="276"/>
      <c r="E74" s="276"/>
      <c r="F74" s="276"/>
      <c r="G74" s="276"/>
      <c r="H74" s="276"/>
      <c r="I74" s="276"/>
      <c r="J74" s="276"/>
      <c r="K74" s="276"/>
      <c r="L74" s="276"/>
      <c r="M74" s="276"/>
    </row>
    <row r="76" spans="2:14" x14ac:dyDescent="0.25">
      <c r="B76" s="57"/>
    </row>
    <row r="77" spans="2:14" ht="21.75" customHeight="1" thickBot="1" x14ac:dyDescent="0.3">
      <c r="B77" s="265" t="s">
        <v>57</v>
      </c>
      <c r="C77" s="265"/>
      <c r="D77" s="265"/>
      <c r="E77" s="265"/>
      <c r="F77" s="265"/>
      <c r="G77" s="265"/>
      <c r="H77" s="265"/>
      <c r="I77" s="265"/>
      <c r="J77" s="265"/>
      <c r="K77" s="265"/>
      <c r="L77" s="265"/>
      <c r="M77" s="265"/>
      <c r="N77" s="13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4" t="s">
        <v>226</v>
      </c>
      <c r="F79" s="14" t="s">
        <v>227</v>
      </c>
      <c r="G79" s="14" t="s">
        <v>228</v>
      </c>
      <c r="H79" s="14" t="s">
        <v>229</v>
      </c>
      <c r="I79" s="14" t="s">
        <v>230</v>
      </c>
      <c r="J79" s="15" t="str">
        <f>CONCATENATE("var. ",RIGHT(I79,2),"/",RIGHT(H79,2))</f>
        <v>var. 23/22</v>
      </c>
      <c r="K79" s="15" t="str">
        <f>CONCATENATE("dif. ",RIGHT(I79,2),"/",RIGHT(H79,2))</f>
        <v>dif. 23/22</v>
      </c>
      <c r="L79" s="15" t="str">
        <f>CONCATENATE("var. ",RIGHT(I79,2),"/",RIGHT(E79,2))</f>
        <v>var. 23/19</v>
      </c>
      <c r="M79" s="15" t="str">
        <f>CONCATENATE("dif. ",RIGHT(I79,2),"/",RIGHT(E79,2))</f>
        <v>dif. 23/19</v>
      </c>
      <c r="N79" s="15" t="str">
        <f>CONCATENATE("cuota ",I79)</f>
        <v>cuota acumulado a diciembre 2023</v>
      </c>
    </row>
    <row r="80" spans="2:14" ht="15" customHeight="1" x14ac:dyDescent="0.25">
      <c r="B80" s="266" t="s">
        <v>45</v>
      </c>
      <c r="C80" s="269" t="s">
        <v>18</v>
      </c>
      <c r="D80" s="64" t="s">
        <v>46</v>
      </c>
      <c r="E80" s="65">
        <v>4831573</v>
      </c>
      <c r="F80" s="65">
        <v>1565030</v>
      </c>
      <c r="G80" s="65">
        <v>2335438</v>
      </c>
      <c r="H80" s="65">
        <v>4757683</v>
      </c>
      <c r="I80" s="65">
        <v>5188807</v>
      </c>
      <c r="J80" s="66">
        <f t="shared" ref="J80:J81" si="22">I80/H80-1</f>
        <v>9.0616377762032574E-2</v>
      </c>
      <c r="K80" s="65">
        <f t="shared" ref="K80:K81" si="23">I80-H80</f>
        <v>431124</v>
      </c>
      <c r="L80" s="66">
        <f t="shared" ref="L80:L81" si="24">I80/E80-1</f>
        <v>7.3937411273719666E-2</v>
      </c>
      <c r="M80" s="65">
        <f t="shared" ref="M80:M81" si="25">I80-E80</f>
        <v>357234</v>
      </c>
      <c r="N80" s="66">
        <f t="shared" ref="N80:N81" si="26">I80/$I$80</f>
        <v>1</v>
      </c>
    </row>
    <row r="81" spans="2:15" ht="15" customHeight="1" x14ac:dyDescent="0.25">
      <c r="B81" s="267"/>
      <c r="C81" s="270"/>
      <c r="D81" s="16" t="s">
        <v>47</v>
      </c>
      <c r="E81" s="17">
        <v>1762715</v>
      </c>
      <c r="F81" s="17">
        <v>514095</v>
      </c>
      <c r="G81" s="17">
        <v>881045</v>
      </c>
      <c r="H81" s="17">
        <v>1757049</v>
      </c>
      <c r="I81" s="17">
        <v>1888332</v>
      </c>
      <c r="J81" s="19">
        <f t="shared" si="22"/>
        <v>7.4717893467968199E-2</v>
      </c>
      <c r="K81" s="17">
        <f t="shared" si="23"/>
        <v>131283</v>
      </c>
      <c r="L81" s="19">
        <f t="shared" si="24"/>
        <v>7.1263363618055076E-2</v>
      </c>
      <c r="M81" s="17">
        <f t="shared" si="25"/>
        <v>125617</v>
      </c>
      <c r="N81" s="19">
        <f t="shared" si="26"/>
        <v>0.36392411589022294</v>
      </c>
      <c r="O81" s="80"/>
    </row>
    <row r="82" spans="2:15" x14ac:dyDescent="0.25">
      <c r="B82" s="267"/>
      <c r="C82" s="270"/>
      <c r="D82" s="20" t="s">
        <v>48</v>
      </c>
      <c r="E82" s="21">
        <v>1299411</v>
      </c>
      <c r="F82" s="21">
        <v>353830</v>
      </c>
      <c r="G82" s="21">
        <v>492258</v>
      </c>
      <c r="H82" s="21">
        <v>1243535</v>
      </c>
      <c r="I82" s="21">
        <v>1319978</v>
      </c>
      <c r="J82" s="69">
        <f>I82/H82-1</f>
        <v>6.1472334916186533E-2</v>
      </c>
      <c r="K82" s="21">
        <f>I82-H82</f>
        <v>76443</v>
      </c>
      <c r="L82" s="69">
        <f>I82/E82-1</f>
        <v>1.5827940505352078E-2</v>
      </c>
      <c r="M82" s="21">
        <f>I82-E82</f>
        <v>20567</v>
      </c>
      <c r="N82" s="69">
        <f>I82/$I$80</f>
        <v>0.25438949646807058</v>
      </c>
      <c r="O82" s="80"/>
    </row>
    <row r="83" spans="2:15" x14ac:dyDescent="0.25">
      <c r="B83" s="267"/>
      <c r="C83" s="270"/>
      <c r="D83" s="20" t="s">
        <v>49</v>
      </c>
      <c r="E83" s="21">
        <v>45076</v>
      </c>
      <c r="F83" s="21">
        <v>12549</v>
      </c>
      <c r="G83" s="21">
        <v>20161</v>
      </c>
      <c r="H83" s="21">
        <v>37751</v>
      </c>
      <c r="I83" s="21">
        <v>51166</v>
      </c>
      <c r="J83" s="69">
        <f t="shared" ref="J83:J136" si="27">I83/H83-1</f>
        <v>0.3553548250377474</v>
      </c>
      <c r="K83" s="21">
        <f t="shared" ref="K83:K112" si="28">I83-H83</f>
        <v>13415</v>
      </c>
      <c r="L83" s="69">
        <f t="shared" ref="L83:L136" si="29">I83/E83-1</f>
        <v>0.13510515573697757</v>
      </c>
      <c r="M83" s="21">
        <f t="shared" ref="M83:M112" si="30">I83-E83</f>
        <v>6090</v>
      </c>
      <c r="N83" s="69">
        <f t="shared" ref="N83:N90" si="31">I83/$I$80</f>
        <v>9.8608408445332429E-3</v>
      </c>
      <c r="O83" s="80"/>
    </row>
    <row r="84" spans="2:15" x14ac:dyDescent="0.25">
      <c r="B84" s="267"/>
      <c r="C84" s="270"/>
      <c r="D84" s="20" t="s">
        <v>50</v>
      </c>
      <c r="E84" s="21">
        <v>137126</v>
      </c>
      <c r="F84" s="21">
        <v>52633</v>
      </c>
      <c r="G84" s="21">
        <v>70304</v>
      </c>
      <c r="H84" s="21">
        <v>161080</v>
      </c>
      <c r="I84" s="21">
        <v>179837</v>
      </c>
      <c r="J84" s="69">
        <f t="shared" si="27"/>
        <v>0.116445244598957</v>
      </c>
      <c r="K84" s="21">
        <f t="shared" si="28"/>
        <v>18757</v>
      </c>
      <c r="L84" s="69">
        <f t="shared" si="29"/>
        <v>0.31147266018114728</v>
      </c>
      <c r="M84" s="21">
        <f t="shared" si="30"/>
        <v>42711</v>
      </c>
      <c r="N84" s="69">
        <f t="shared" si="31"/>
        <v>3.4658641186692818E-2</v>
      </c>
      <c r="O84" s="80"/>
    </row>
    <row r="85" spans="2:15" x14ac:dyDescent="0.25">
      <c r="B85" s="267"/>
      <c r="C85" s="270"/>
      <c r="D85" s="20" t="s">
        <v>51</v>
      </c>
      <c r="E85" s="21">
        <v>791721</v>
      </c>
      <c r="F85" s="21">
        <v>211451</v>
      </c>
      <c r="G85" s="21">
        <v>354204</v>
      </c>
      <c r="H85" s="21">
        <v>710225</v>
      </c>
      <c r="I85" s="21">
        <v>797848</v>
      </c>
      <c r="J85" s="69">
        <f t="shared" si="27"/>
        <v>0.12337357879545219</v>
      </c>
      <c r="K85" s="21">
        <f t="shared" si="28"/>
        <v>87623</v>
      </c>
      <c r="L85" s="69">
        <f t="shared" si="29"/>
        <v>7.7388372924300786E-3</v>
      </c>
      <c r="M85" s="21">
        <f t="shared" si="30"/>
        <v>6127</v>
      </c>
      <c r="N85" s="69">
        <f t="shared" si="31"/>
        <v>0.1537632831593081</v>
      </c>
      <c r="O85" s="80"/>
    </row>
    <row r="86" spans="2:15" x14ac:dyDescent="0.25">
      <c r="B86" s="267"/>
      <c r="C86" s="270"/>
      <c r="D86" s="20" t="s">
        <v>52</v>
      </c>
      <c r="E86" s="21">
        <v>55887</v>
      </c>
      <c r="F86" s="21">
        <v>22616</v>
      </c>
      <c r="G86" s="21">
        <v>33444</v>
      </c>
      <c r="H86" s="21">
        <v>51485</v>
      </c>
      <c r="I86" s="21">
        <v>58157</v>
      </c>
      <c r="J86" s="69">
        <f t="shared" si="27"/>
        <v>0.12959114305137409</v>
      </c>
      <c r="K86" s="21">
        <f t="shared" si="28"/>
        <v>6672</v>
      </c>
      <c r="L86" s="69">
        <f t="shared" si="29"/>
        <v>4.0617674951240801E-2</v>
      </c>
      <c r="M86" s="21">
        <f t="shared" si="30"/>
        <v>2270</v>
      </c>
      <c r="N86" s="69">
        <f t="shared" si="31"/>
        <v>1.1208164034622988E-2</v>
      </c>
      <c r="O86" s="80"/>
    </row>
    <row r="87" spans="2:15" x14ac:dyDescent="0.25">
      <c r="B87" s="267"/>
      <c r="C87" s="270"/>
      <c r="D87" s="20" t="s">
        <v>53</v>
      </c>
      <c r="E87" s="21">
        <v>142901</v>
      </c>
      <c r="F87" s="21">
        <v>76081</v>
      </c>
      <c r="G87" s="21">
        <v>107459</v>
      </c>
      <c r="H87" s="21">
        <v>198873</v>
      </c>
      <c r="I87" s="21">
        <v>252588</v>
      </c>
      <c r="J87" s="69">
        <f t="shared" si="27"/>
        <v>0.27009699657570407</v>
      </c>
      <c r="K87" s="21">
        <f t="shared" si="28"/>
        <v>53715</v>
      </c>
      <c r="L87" s="69">
        <f t="shared" si="29"/>
        <v>0.76757335498002122</v>
      </c>
      <c r="M87" s="21">
        <f t="shared" si="30"/>
        <v>109687</v>
      </c>
      <c r="N87" s="69">
        <f t="shared" si="31"/>
        <v>4.8679397788354818E-2</v>
      </c>
      <c r="O87" s="80"/>
    </row>
    <row r="88" spans="2:15" x14ac:dyDescent="0.25">
      <c r="B88" s="267"/>
      <c r="C88" s="270"/>
      <c r="D88" s="20" t="s">
        <v>54</v>
      </c>
      <c r="E88" s="21">
        <v>220415</v>
      </c>
      <c r="F88" s="21">
        <v>91416</v>
      </c>
      <c r="G88" s="21">
        <v>164258</v>
      </c>
      <c r="H88" s="21">
        <v>229131</v>
      </c>
      <c r="I88" s="21">
        <v>239109</v>
      </c>
      <c r="J88" s="69">
        <f t="shared" si="27"/>
        <v>4.3547141155059865E-2</v>
      </c>
      <c r="K88" s="21">
        <f t="shared" si="28"/>
        <v>9978</v>
      </c>
      <c r="L88" s="69">
        <f t="shared" si="29"/>
        <v>8.4812739604836374E-2</v>
      </c>
      <c r="M88" s="21">
        <f t="shared" si="30"/>
        <v>18694</v>
      </c>
      <c r="N88" s="69">
        <f t="shared" si="31"/>
        <v>4.6081690839532091E-2</v>
      </c>
      <c r="O88" s="80"/>
    </row>
    <row r="89" spans="2:15" ht="18" customHeight="1" x14ac:dyDescent="0.25">
      <c r="B89" s="267"/>
      <c r="C89" s="270"/>
      <c r="D89" s="20" t="s">
        <v>55</v>
      </c>
      <c r="E89" s="21">
        <v>250224</v>
      </c>
      <c r="F89" s="21">
        <v>89173</v>
      </c>
      <c r="G89" s="21">
        <v>140346</v>
      </c>
      <c r="H89" s="21">
        <v>257117</v>
      </c>
      <c r="I89" s="21">
        <v>278594</v>
      </c>
      <c r="J89" s="23">
        <f t="shared" si="27"/>
        <v>8.3530066078866927E-2</v>
      </c>
      <c r="K89" s="21">
        <f t="shared" si="28"/>
        <v>21477</v>
      </c>
      <c r="L89" s="23">
        <f t="shared" si="29"/>
        <v>0.1133784129420039</v>
      </c>
      <c r="M89" s="21">
        <f t="shared" si="30"/>
        <v>28370</v>
      </c>
      <c r="N89" s="23">
        <f t="shared" si="31"/>
        <v>5.3691339839774345E-2</v>
      </c>
      <c r="O89" s="80"/>
    </row>
    <row r="90" spans="2:15" x14ac:dyDescent="0.25">
      <c r="B90" s="267"/>
      <c r="C90" s="271"/>
      <c r="D90" s="24" t="s">
        <v>56</v>
      </c>
      <c r="E90" s="70">
        <v>126097</v>
      </c>
      <c r="F90" s="70">
        <v>39372</v>
      </c>
      <c r="G90" s="70">
        <v>71959</v>
      </c>
      <c r="H90" s="70">
        <v>111437</v>
      </c>
      <c r="I90" s="70">
        <v>123198</v>
      </c>
      <c r="J90" s="47">
        <f t="shared" si="27"/>
        <v>0.10553945278498156</v>
      </c>
      <c r="K90" s="70">
        <f t="shared" si="28"/>
        <v>11761</v>
      </c>
      <c r="L90" s="47">
        <f t="shared" si="29"/>
        <v>-2.2990237674171521E-2</v>
      </c>
      <c r="M90" s="70">
        <f t="shared" si="30"/>
        <v>-2899</v>
      </c>
      <c r="N90" s="47">
        <f t="shared" si="31"/>
        <v>2.3743029948888057E-2</v>
      </c>
      <c r="O90" s="80"/>
    </row>
    <row r="91" spans="2:15" x14ac:dyDescent="0.25">
      <c r="B91" s="267"/>
      <c r="C91" s="272" t="s">
        <v>28</v>
      </c>
      <c r="D91" s="64" t="s">
        <v>46</v>
      </c>
      <c r="E91" s="65">
        <v>5758718</v>
      </c>
      <c r="F91" s="65">
        <v>1875217</v>
      </c>
      <c r="G91" s="65">
        <v>2671032</v>
      </c>
      <c r="H91" s="65">
        <v>5598997</v>
      </c>
      <c r="I91" s="65">
        <v>6137593</v>
      </c>
      <c r="J91" s="66">
        <f t="shared" si="27"/>
        <v>9.619508636993368E-2</v>
      </c>
      <c r="K91" s="65">
        <f t="shared" si="28"/>
        <v>538596</v>
      </c>
      <c r="L91" s="66">
        <f t="shared" si="29"/>
        <v>6.579155291160288E-2</v>
      </c>
      <c r="M91" s="65">
        <f t="shared" si="30"/>
        <v>378875</v>
      </c>
      <c r="N91" s="66">
        <f t="shared" ref="N91:N92" si="32">I91/$I$91</f>
        <v>1</v>
      </c>
    </row>
    <row r="92" spans="2:15" x14ac:dyDescent="0.25">
      <c r="B92" s="267"/>
      <c r="C92" s="273"/>
      <c r="D92" s="27" t="s">
        <v>47</v>
      </c>
      <c r="E92" s="28">
        <v>2126941</v>
      </c>
      <c r="F92" s="28">
        <v>632838</v>
      </c>
      <c r="G92" s="28">
        <v>1026759</v>
      </c>
      <c r="H92" s="28">
        <v>2106493</v>
      </c>
      <c r="I92" s="28">
        <v>2273153</v>
      </c>
      <c r="J92" s="81">
        <f t="shared" si="27"/>
        <v>7.9117281661985173E-2</v>
      </c>
      <c r="K92" s="28">
        <f t="shared" si="28"/>
        <v>166660</v>
      </c>
      <c r="L92" s="81">
        <f t="shared" si="29"/>
        <v>6.8742856524934171E-2</v>
      </c>
      <c r="M92" s="28">
        <f t="shared" si="30"/>
        <v>146212</v>
      </c>
      <c r="N92" s="39">
        <f t="shared" si="32"/>
        <v>0.37036554883974876</v>
      </c>
    </row>
    <row r="93" spans="2:15" x14ac:dyDescent="0.25">
      <c r="B93" s="267"/>
      <c r="C93" s="273"/>
      <c r="D93" s="4" t="s">
        <v>48</v>
      </c>
      <c r="E93" s="30">
        <v>1579353</v>
      </c>
      <c r="F93" s="30">
        <v>445300</v>
      </c>
      <c r="G93" s="30">
        <v>575244</v>
      </c>
      <c r="H93" s="30">
        <v>1484581</v>
      </c>
      <c r="I93" s="30">
        <v>1593408</v>
      </c>
      <c r="J93" s="82">
        <f t="shared" si="27"/>
        <v>7.3304858407860607E-2</v>
      </c>
      <c r="K93" s="30">
        <f t="shared" si="28"/>
        <v>108827</v>
      </c>
      <c r="L93" s="82">
        <f t="shared" si="29"/>
        <v>8.8992137919767789E-3</v>
      </c>
      <c r="M93" s="30">
        <f t="shared" si="30"/>
        <v>14055</v>
      </c>
      <c r="N93" s="76">
        <f>I93/$I$91</f>
        <v>0.25961447753215305</v>
      </c>
    </row>
    <row r="94" spans="2:15" x14ac:dyDescent="0.25">
      <c r="B94" s="267"/>
      <c r="C94" s="273"/>
      <c r="D94" s="4" t="s">
        <v>49</v>
      </c>
      <c r="E94" s="30">
        <v>51134</v>
      </c>
      <c r="F94" s="30">
        <v>14659</v>
      </c>
      <c r="G94" s="30">
        <v>22534</v>
      </c>
      <c r="H94" s="30">
        <v>41772</v>
      </c>
      <c r="I94" s="30">
        <v>55375</v>
      </c>
      <c r="J94" s="82">
        <f t="shared" si="27"/>
        <v>0.32564875993488451</v>
      </c>
      <c r="K94" s="30">
        <f t="shared" si="28"/>
        <v>13603</v>
      </c>
      <c r="L94" s="82">
        <f t="shared" si="29"/>
        <v>8.293894473344543E-2</v>
      </c>
      <c r="M94" s="30">
        <f t="shared" si="30"/>
        <v>4241</v>
      </c>
      <c r="N94" s="76">
        <f t="shared" ref="N94:N101" si="33">I94/$I$91</f>
        <v>9.022266546510985E-3</v>
      </c>
    </row>
    <row r="95" spans="2:15" x14ac:dyDescent="0.25">
      <c r="B95" s="267"/>
      <c r="C95" s="273"/>
      <c r="D95" s="4" t="s">
        <v>50</v>
      </c>
      <c r="E95" s="30">
        <v>159173</v>
      </c>
      <c r="F95" s="30">
        <v>60690</v>
      </c>
      <c r="G95" s="30">
        <v>81286</v>
      </c>
      <c r="H95" s="30">
        <v>188513</v>
      </c>
      <c r="I95" s="30">
        <v>207606</v>
      </c>
      <c r="J95" s="82">
        <f t="shared" si="27"/>
        <v>0.1012821396932837</v>
      </c>
      <c r="K95" s="30">
        <f t="shared" si="28"/>
        <v>19093</v>
      </c>
      <c r="L95" s="82">
        <f t="shared" si="29"/>
        <v>0.30427899204010722</v>
      </c>
      <c r="M95" s="30">
        <f t="shared" si="30"/>
        <v>48433</v>
      </c>
      <c r="N95" s="76">
        <f t="shared" si="33"/>
        <v>3.3825312300766769E-2</v>
      </c>
    </row>
    <row r="96" spans="2:15" x14ac:dyDescent="0.25">
      <c r="B96" s="267"/>
      <c r="C96" s="273"/>
      <c r="D96" s="4" t="s">
        <v>51</v>
      </c>
      <c r="E96" s="30">
        <v>939301</v>
      </c>
      <c r="F96" s="30">
        <v>259391</v>
      </c>
      <c r="G96" s="30">
        <v>397685</v>
      </c>
      <c r="H96" s="30">
        <v>820583</v>
      </c>
      <c r="I96" s="30">
        <v>933965</v>
      </c>
      <c r="J96" s="82">
        <f t="shared" si="27"/>
        <v>0.13817249443383539</v>
      </c>
      <c r="K96" s="30">
        <f t="shared" si="28"/>
        <v>113382</v>
      </c>
      <c r="L96" s="82">
        <f t="shared" si="29"/>
        <v>-5.6808200992014557E-3</v>
      </c>
      <c r="M96" s="30">
        <f t="shared" si="30"/>
        <v>-5336</v>
      </c>
      <c r="N96" s="76">
        <f t="shared" si="33"/>
        <v>0.15217121760924845</v>
      </c>
    </row>
    <row r="97" spans="2:14" x14ac:dyDescent="0.25">
      <c r="B97" s="267"/>
      <c r="C97" s="273"/>
      <c r="D97" s="4" t="s">
        <v>52</v>
      </c>
      <c r="E97" s="30">
        <v>58393</v>
      </c>
      <c r="F97" s="30">
        <v>23723</v>
      </c>
      <c r="G97" s="30">
        <v>34780</v>
      </c>
      <c r="H97" s="30">
        <v>53822</v>
      </c>
      <c r="I97" s="30">
        <v>60906</v>
      </c>
      <c r="J97" s="82">
        <f t="shared" si="27"/>
        <v>0.13161904054104268</v>
      </c>
      <c r="K97" s="30">
        <f t="shared" si="28"/>
        <v>7084</v>
      </c>
      <c r="L97" s="82">
        <f t="shared" si="29"/>
        <v>4.3035980340109248E-2</v>
      </c>
      <c r="M97" s="30">
        <f t="shared" si="30"/>
        <v>2513</v>
      </c>
      <c r="N97" s="76">
        <f t="shared" si="33"/>
        <v>9.9234341540731033E-3</v>
      </c>
    </row>
    <row r="98" spans="2:14" x14ac:dyDescent="0.25">
      <c r="B98" s="267"/>
      <c r="C98" s="273"/>
      <c r="D98" s="4" t="s">
        <v>53</v>
      </c>
      <c r="E98" s="30">
        <v>171414</v>
      </c>
      <c r="F98" s="30">
        <v>87584</v>
      </c>
      <c r="G98" s="30">
        <v>126334</v>
      </c>
      <c r="H98" s="30">
        <v>233432</v>
      </c>
      <c r="I98" s="30">
        <v>288189</v>
      </c>
      <c r="J98" s="82">
        <f t="shared" si="27"/>
        <v>0.23457366599266605</v>
      </c>
      <c r="K98" s="30">
        <f t="shared" si="28"/>
        <v>54757</v>
      </c>
      <c r="L98" s="82">
        <f t="shared" si="29"/>
        <v>0.68124540585949811</v>
      </c>
      <c r="M98" s="30">
        <f t="shared" si="30"/>
        <v>116775</v>
      </c>
      <c r="N98" s="76">
        <f t="shared" si="33"/>
        <v>4.695472638866735E-2</v>
      </c>
    </row>
    <row r="99" spans="2:14" x14ac:dyDescent="0.25">
      <c r="B99" s="267"/>
      <c r="C99" s="273"/>
      <c r="D99" s="4" t="s">
        <v>54</v>
      </c>
      <c r="E99" s="30">
        <v>229274</v>
      </c>
      <c r="F99" s="30">
        <v>95589</v>
      </c>
      <c r="G99" s="30">
        <v>169647</v>
      </c>
      <c r="H99" s="30">
        <v>238716</v>
      </c>
      <c r="I99" s="30">
        <v>249533</v>
      </c>
      <c r="J99" s="82">
        <f t="shared" si="27"/>
        <v>4.5313259270430173E-2</v>
      </c>
      <c r="K99" s="30">
        <f t="shared" si="28"/>
        <v>10817</v>
      </c>
      <c r="L99" s="82">
        <f t="shared" si="29"/>
        <v>8.8361523766323335E-2</v>
      </c>
      <c r="M99" s="30">
        <f t="shared" si="30"/>
        <v>20259</v>
      </c>
      <c r="N99" s="76">
        <f t="shared" si="33"/>
        <v>4.0656491885336807E-2</v>
      </c>
    </row>
    <row r="100" spans="2:14" x14ac:dyDescent="0.25">
      <c r="B100" s="267"/>
      <c r="C100" s="273"/>
      <c r="D100" s="4" t="s">
        <v>55</v>
      </c>
      <c r="E100" s="30">
        <v>299724</v>
      </c>
      <c r="F100" s="30">
        <v>106701</v>
      </c>
      <c r="G100" s="30">
        <v>158340</v>
      </c>
      <c r="H100" s="30">
        <v>304439</v>
      </c>
      <c r="I100" s="30">
        <v>331591</v>
      </c>
      <c r="J100" s="32">
        <f t="shared" si="27"/>
        <v>8.9186996409789776E-2</v>
      </c>
      <c r="K100" s="30">
        <f t="shared" si="28"/>
        <v>27152</v>
      </c>
      <c r="L100" s="32">
        <f t="shared" si="29"/>
        <v>0.10632114879022025</v>
      </c>
      <c r="M100" s="30">
        <f t="shared" si="30"/>
        <v>31867</v>
      </c>
      <c r="N100" s="43">
        <f t="shared" si="33"/>
        <v>5.4026228197275379E-2</v>
      </c>
    </row>
    <row r="101" spans="2:14" x14ac:dyDescent="0.25">
      <c r="B101" s="267"/>
      <c r="C101" s="274"/>
      <c r="D101" s="33" t="s">
        <v>56</v>
      </c>
      <c r="E101" s="72">
        <v>144011</v>
      </c>
      <c r="F101" s="72">
        <v>46419</v>
      </c>
      <c r="G101" s="72">
        <v>78423</v>
      </c>
      <c r="H101" s="72">
        <v>126646</v>
      </c>
      <c r="I101" s="72">
        <v>143867</v>
      </c>
      <c r="J101" s="73">
        <f t="shared" si="27"/>
        <v>0.13597744895219743</v>
      </c>
      <c r="K101" s="72">
        <f t="shared" si="28"/>
        <v>17221</v>
      </c>
      <c r="L101" s="73">
        <f t="shared" si="29"/>
        <v>-9.9992361694589693E-4</v>
      </c>
      <c r="M101" s="72">
        <f t="shared" si="30"/>
        <v>-144</v>
      </c>
      <c r="N101" s="56">
        <f t="shared" si="33"/>
        <v>2.344029654621934E-2</v>
      </c>
    </row>
    <row r="102" spans="2:14" x14ac:dyDescent="0.25">
      <c r="B102" s="267"/>
      <c r="C102" s="269" t="s">
        <v>31</v>
      </c>
      <c r="D102" s="64" t="s">
        <v>46</v>
      </c>
      <c r="E102" s="65">
        <v>34034766</v>
      </c>
      <c r="F102" s="65">
        <v>10242762</v>
      </c>
      <c r="G102" s="65">
        <v>13903380</v>
      </c>
      <c r="H102" s="65">
        <v>31405937</v>
      </c>
      <c r="I102" s="65">
        <v>34509923</v>
      </c>
      <c r="J102" s="66">
        <f t="shared" si="27"/>
        <v>9.8834370074677214E-2</v>
      </c>
      <c r="K102" s="65">
        <f t="shared" si="28"/>
        <v>3103986</v>
      </c>
      <c r="L102" s="66">
        <f t="shared" si="29"/>
        <v>1.3960930420382489E-2</v>
      </c>
      <c r="M102" s="65">
        <f t="shared" si="30"/>
        <v>475157</v>
      </c>
      <c r="N102" s="66">
        <f t="shared" ref="N102:N103" si="34">I102/$I$102</f>
        <v>1</v>
      </c>
    </row>
    <row r="103" spans="2:14" x14ac:dyDescent="0.25">
      <c r="B103" s="267"/>
      <c r="C103" s="270"/>
      <c r="D103" s="16" t="s">
        <v>47</v>
      </c>
      <c r="E103" s="17">
        <v>13105945</v>
      </c>
      <c r="F103" s="17">
        <v>3719501</v>
      </c>
      <c r="G103" s="17">
        <v>5763674</v>
      </c>
      <c r="H103" s="17">
        <v>12632387</v>
      </c>
      <c r="I103" s="17">
        <v>13590517</v>
      </c>
      <c r="J103" s="19">
        <f t="shared" si="27"/>
        <v>7.5847106330735325E-2</v>
      </c>
      <c r="K103" s="17">
        <f t="shared" si="28"/>
        <v>958130</v>
      </c>
      <c r="L103" s="19">
        <f t="shared" si="29"/>
        <v>3.6973449835170147E-2</v>
      </c>
      <c r="M103" s="17">
        <f t="shared" si="30"/>
        <v>484572</v>
      </c>
      <c r="N103" s="19">
        <f t="shared" si="34"/>
        <v>0.39381475872896038</v>
      </c>
    </row>
    <row r="104" spans="2:14" x14ac:dyDescent="0.25">
      <c r="B104" s="267"/>
      <c r="C104" s="270"/>
      <c r="D104" s="20" t="s">
        <v>48</v>
      </c>
      <c r="E104" s="21">
        <v>10093577</v>
      </c>
      <c r="F104" s="21">
        <v>2735482</v>
      </c>
      <c r="G104" s="21">
        <v>3367162</v>
      </c>
      <c r="H104" s="21">
        <v>8865243</v>
      </c>
      <c r="I104" s="21">
        <v>9739308</v>
      </c>
      <c r="J104" s="69">
        <f t="shared" si="27"/>
        <v>9.8594590131370285E-2</v>
      </c>
      <c r="K104" s="21">
        <f t="shared" si="28"/>
        <v>874065</v>
      </c>
      <c r="L104" s="69">
        <f t="shared" si="29"/>
        <v>-3.5098459148823036E-2</v>
      </c>
      <c r="M104" s="21">
        <f t="shared" si="30"/>
        <v>-354269</v>
      </c>
      <c r="N104" s="69">
        <f>I104/$I$102</f>
        <v>0.28221761027980269</v>
      </c>
    </row>
    <row r="105" spans="2:14" x14ac:dyDescent="0.25">
      <c r="B105" s="267"/>
      <c r="C105" s="270"/>
      <c r="D105" s="20" t="s">
        <v>49</v>
      </c>
      <c r="E105" s="21">
        <v>234787</v>
      </c>
      <c r="F105" s="21">
        <v>64896</v>
      </c>
      <c r="G105" s="21">
        <v>98762</v>
      </c>
      <c r="H105" s="21">
        <v>168339</v>
      </c>
      <c r="I105" s="21">
        <v>182035</v>
      </c>
      <c r="J105" s="69">
        <f t="shared" si="27"/>
        <v>8.1359637398344953E-2</v>
      </c>
      <c r="K105" s="21">
        <f t="shared" si="28"/>
        <v>13696</v>
      </c>
      <c r="L105" s="69">
        <f t="shared" si="29"/>
        <v>-0.22468024209176829</v>
      </c>
      <c r="M105" s="21">
        <f t="shared" si="30"/>
        <v>-52752</v>
      </c>
      <c r="N105" s="69">
        <f t="shared" ref="N105:N112" si="35">I105/$I$102</f>
        <v>5.274859639646255E-3</v>
      </c>
    </row>
    <row r="106" spans="2:14" x14ac:dyDescent="0.25">
      <c r="B106" s="267"/>
      <c r="C106" s="270"/>
      <c r="D106" s="20" t="s">
        <v>50</v>
      </c>
      <c r="E106" s="21">
        <v>834528</v>
      </c>
      <c r="F106" s="21">
        <v>287353</v>
      </c>
      <c r="G106" s="21">
        <v>419370</v>
      </c>
      <c r="H106" s="21">
        <v>1014697</v>
      </c>
      <c r="I106" s="21">
        <v>1034949</v>
      </c>
      <c r="J106" s="69">
        <f t="shared" si="27"/>
        <v>1.9958667464277546E-2</v>
      </c>
      <c r="K106" s="21">
        <f t="shared" si="28"/>
        <v>20252</v>
      </c>
      <c r="L106" s="69">
        <f t="shared" si="29"/>
        <v>0.24016090532612444</v>
      </c>
      <c r="M106" s="21">
        <f t="shared" si="30"/>
        <v>200421</v>
      </c>
      <c r="N106" s="69">
        <f t="shared" si="35"/>
        <v>2.9989895949637441E-2</v>
      </c>
    </row>
    <row r="107" spans="2:14" x14ac:dyDescent="0.25">
      <c r="B107" s="267"/>
      <c r="C107" s="270"/>
      <c r="D107" s="20" t="s">
        <v>51</v>
      </c>
      <c r="E107" s="21">
        <v>5492551</v>
      </c>
      <c r="F107" s="21">
        <v>1476435</v>
      </c>
      <c r="G107" s="21">
        <v>1967362</v>
      </c>
      <c r="H107" s="21">
        <v>4352393</v>
      </c>
      <c r="I107" s="21">
        <v>5123327</v>
      </c>
      <c r="J107" s="69">
        <f t="shared" si="27"/>
        <v>0.17712876571577985</v>
      </c>
      <c r="K107" s="21">
        <f t="shared" si="28"/>
        <v>770934</v>
      </c>
      <c r="L107" s="69">
        <f t="shared" si="29"/>
        <v>-6.7222680317397199E-2</v>
      </c>
      <c r="M107" s="21">
        <f t="shared" si="30"/>
        <v>-369224</v>
      </c>
      <c r="N107" s="69">
        <f t="shared" si="35"/>
        <v>0.14845953148026439</v>
      </c>
    </row>
    <row r="108" spans="2:14" x14ac:dyDescent="0.25">
      <c r="B108" s="267"/>
      <c r="C108" s="270"/>
      <c r="D108" s="20" t="s">
        <v>52</v>
      </c>
      <c r="E108" s="21">
        <v>136126</v>
      </c>
      <c r="F108" s="21">
        <v>55574</v>
      </c>
      <c r="G108" s="21">
        <v>83402</v>
      </c>
      <c r="H108" s="21">
        <v>137757</v>
      </c>
      <c r="I108" s="21">
        <v>148334</v>
      </c>
      <c r="J108" s="69">
        <f t="shared" si="27"/>
        <v>7.6780127325653202E-2</v>
      </c>
      <c r="K108" s="21">
        <f t="shared" si="28"/>
        <v>10577</v>
      </c>
      <c r="L108" s="69">
        <f t="shared" si="29"/>
        <v>8.9681618500506932E-2</v>
      </c>
      <c r="M108" s="21">
        <f t="shared" si="30"/>
        <v>12208</v>
      </c>
      <c r="N108" s="69">
        <f t="shared" si="35"/>
        <v>4.2982999411502595E-3</v>
      </c>
    </row>
    <row r="109" spans="2:14" x14ac:dyDescent="0.25">
      <c r="B109" s="267"/>
      <c r="C109" s="270"/>
      <c r="D109" s="20" t="s">
        <v>53</v>
      </c>
      <c r="E109" s="21">
        <v>1055815</v>
      </c>
      <c r="F109" s="21">
        <v>434663</v>
      </c>
      <c r="G109" s="21">
        <v>749212</v>
      </c>
      <c r="H109" s="21">
        <v>1316064</v>
      </c>
      <c r="I109" s="21">
        <v>1447168</v>
      </c>
      <c r="J109" s="69">
        <f t="shared" si="27"/>
        <v>9.9618255647141885E-2</v>
      </c>
      <c r="K109" s="21">
        <f t="shared" si="28"/>
        <v>131104</v>
      </c>
      <c r="L109" s="69">
        <f t="shared" si="29"/>
        <v>0.37066436828421656</v>
      </c>
      <c r="M109" s="21">
        <f t="shared" si="30"/>
        <v>391353</v>
      </c>
      <c r="N109" s="69">
        <f t="shared" si="35"/>
        <v>4.1934837119167144E-2</v>
      </c>
    </row>
    <row r="110" spans="2:14" x14ac:dyDescent="0.25">
      <c r="B110" s="267"/>
      <c r="C110" s="270"/>
      <c r="D110" s="20" t="s">
        <v>54</v>
      </c>
      <c r="E110" s="21">
        <v>503437</v>
      </c>
      <c r="F110" s="21">
        <v>193648</v>
      </c>
      <c r="G110" s="21">
        <v>359169</v>
      </c>
      <c r="H110" s="21">
        <v>543499</v>
      </c>
      <c r="I110" s="21">
        <v>576462</v>
      </c>
      <c r="J110" s="69">
        <f t="shared" si="27"/>
        <v>6.0649605611049928E-2</v>
      </c>
      <c r="K110" s="21">
        <f t="shared" si="28"/>
        <v>32963</v>
      </c>
      <c r="L110" s="69">
        <f t="shared" si="29"/>
        <v>0.14505290632194301</v>
      </c>
      <c r="M110" s="21">
        <f t="shared" si="30"/>
        <v>73025</v>
      </c>
      <c r="N110" s="69">
        <f t="shared" si="35"/>
        <v>1.6704238951793661E-2</v>
      </c>
    </row>
    <row r="111" spans="2:14" x14ac:dyDescent="0.25">
      <c r="B111" s="267"/>
      <c r="C111" s="270"/>
      <c r="D111" s="20" t="s">
        <v>55</v>
      </c>
      <c r="E111" s="21">
        <v>1856756</v>
      </c>
      <c r="F111" s="21">
        <v>584304</v>
      </c>
      <c r="G111" s="21">
        <v>774989</v>
      </c>
      <c r="H111" s="21">
        <v>1753117</v>
      </c>
      <c r="I111" s="21">
        <v>1886738</v>
      </c>
      <c r="J111" s="23">
        <f t="shared" si="27"/>
        <v>7.6219100037247856E-2</v>
      </c>
      <c r="K111" s="21">
        <f t="shared" si="28"/>
        <v>133621</v>
      </c>
      <c r="L111" s="23">
        <f t="shared" si="29"/>
        <v>1.6147517498260378E-2</v>
      </c>
      <c r="M111" s="21">
        <f t="shared" si="30"/>
        <v>29982</v>
      </c>
      <c r="N111" s="23">
        <f t="shared" si="35"/>
        <v>5.4672332940296622E-2</v>
      </c>
    </row>
    <row r="112" spans="2:14" x14ac:dyDescent="0.25">
      <c r="B112" s="267"/>
      <c r="C112" s="271"/>
      <c r="D112" s="24" t="s">
        <v>56</v>
      </c>
      <c r="E112" s="70">
        <v>721244</v>
      </c>
      <c r="F112" s="70">
        <v>221799</v>
      </c>
      <c r="G112" s="70">
        <v>320278</v>
      </c>
      <c r="H112" s="70">
        <v>622441</v>
      </c>
      <c r="I112" s="70">
        <v>781085</v>
      </c>
      <c r="J112" s="47">
        <f t="shared" si="27"/>
        <v>0.25487395592513984</v>
      </c>
      <c r="K112" s="70">
        <f t="shared" si="28"/>
        <v>158644</v>
      </c>
      <c r="L112" s="47">
        <f t="shared" si="29"/>
        <v>8.2969147750275862E-2</v>
      </c>
      <c r="M112" s="70">
        <f t="shared" si="30"/>
        <v>59841</v>
      </c>
      <c r="N112" s="47">
        <f t="shared" si="35"/>
        <v>2.2633634969281155E-2</v>
      </c>
    </row>
    <row r="113" spans="2:14" x14ac:dyDescent="0.25">
      <c r="B113" s="267"/>
      <c r="C113" s="272" t="s">
        <v>32</v>
      </c>
      <c r="D113" s="64" t="s">
        <v>46</v>
      </c>
      <c r="E113" s="74">
        <f t="shared" ref="E113:I123" si="36">E102/E80</f>
        <v>7.0442412853950467</v>
      </c>
      <c r="F113" s="74">
        <f t="shared" si="36"/>
        <v>6.5447703877880938</v>
      </c>
      <c r="G113" s="74">
        <f t="shared" si="36"/>
        <v>5.9532216226677823</v>
      </c>
      <c r="H113" s="74">
        <f t="shared" si="36"/>
        <v>6.6010991064347921</v>
      </c>
      <c r="I113" s="74">
        <f t="shared" si="36"/>
        <v>6.6508395860551373</v>
      </c>
      <c r="J113" s="66">
        <f t="shared" si="27"/>
        <v>7.5351814627140357E-3</v>
      </c>
      <c r="K113" s="74">
        <f t="shared" ref="K113:K114" si="37">(I113-H113)</f>
        <v>4.9740479620345113E-2</v>
      </c>
      <c r="L113" s="66">
        <f t="shared" si="29"/>
        <v>-5.5847277712584353E-2</v>
      </c>
      <c r="M113" s="74">
        <f t="shared" ref="M113:M114" si="38">(I113-E113)</f>
        <v>-0.39340169933990943</v>
      </c>
      <c r="N113" s="66"/>
    </row>
    <row r="114" spans="2:14" x14ac:dyDescent="0.25">
      <c r="B114" s="267"/>
      <c r="C114" s="273"/>
      <c r="D114" s="27" t="s">
        <v>47</v>
      </c>
      <c r="E114" s="38">
        <f t="shared" si="36"/>
        <v>7.4350901875799549</v>
      </c>
      <c r="F114" s="38">
        <f t="shared" si="36"/>
        <v>7.235046051799765</v>
      </c>
      <c r="G114" s="38">
        <f t="shared" si="36"/>
        <v>6.5418610854156141</v>
      </c>
      <c r="H114" s="38">
        <f t="shared" si="36"/>
        <v>7.1895473603752658</v>
      </c>
      <c r="I114" s="38">
        <f t="shared" si="36"/>
        <v>7.1971014630901768</v>
      </c>
      <c r="J114" s="81">
        <f t="shared" si="27"/>
        <v>1.0507063012819007E-3</v>
      </c>
      <c r="K114" s="38">
        <f t="shared" si="37"/>
        <v>7.5541027149110818E-3</v>
      </c>
      <c r="L114" s="81">
        <f t="shared" si="29"/>
        <v>-3.2008855102703349E-2</v>
      </c>
      <c r="M114" s="38">
        <f t="shared" si="38"/>
        <v>-0.23798872448977804</v>
      </c>
      <c r="N114" s="39"/>
    </row>
    <row r="115" spans="2:14" x14ac:dyDescent="0.25">
      <c r="B115" s="267"/>
      <c r="C115" s="273"/>
      <c r="D115" s="4" t="s">
        <v>48</v>
      </c>
      <c r="E115" s="42">
        <f>E104/E82</f>
        <v>7.7678094151888821</v>
      </c>
      <c r="F115" s="42">
        <f t="shared" si="36"/>
        <v>7.7310629398298616</v>
      </c>
      <c r="G115" s="42">
        <f t="shared" si="36"/>
        <v>6.8402382490482632</v>
      </c>
      <c r="H115" s="42">
        <f>H104/H82</f>
        <v>7.1290659289847085</v>
      </c>
      <c r="I115" s="42">
        <f>I104/I82</f>
        <v>7.378386609473794</v>
      </c>
      <c r="J115" s="82">
        <f t="shared" si="27"/>
        <v>3.4972418963811203E-2</v>
      </c>
      <c r="K115" s="42">
        <f>(I115-H115)</f>
        <v>0.24932068048908551</v>
      </c>
      <c r="L115" s="82">
        <f t="shared" si="29"/>
        <v>-5.0132899109705975E-2</v>
      </c>
      <c r="M115" s="42">
        <f>(I115-E115)</f>
        <v>-0.38942280571508814</v>
      </c>
      <c r="N115" s="76"/>
    </row>
    <row r="116" spans="2:14" x14ac:dyDescent="0.25">
      <c r="B116" s="267"/>
      <c r="C116" s="273"/>
      <c r="D116" s="4" t="s">
        <v>49</v>
      </c>
      <c r="E116" s="42">
        <f t="shared" ref="E116:E123" si="39">E105/E83</f>
        <v>5.2086919868666248</v>
      </c>
      <c r="F116" s="42">
        <f t="shared" si="36"/>
        <v>5.1714080803251257</v>
      </c>
      <c r="G116" s="42">
        <f t="shared" si="36"/>
        <v>4.8986657407866669</v>
      </c>
      <c r="H116" s="42">
        <f t="shared" si="36"/>
        <v>4.4591931339567168</v>
      </c>
      <c r="I116" s="42">
        <f t="shared" si="36"/>
        <v>3.5577336512527848</v>
      </c>
      <c r="J116" s="82">
        <f t="shared" si="27"/>
        <v>-0.20215753290417626</v>
      </c>
      <c r="K116" s="42">
        <f t="shared" ref="K116:K123" si="40">(I116-H116)</f>
        <v>-0.90145948270393195</v>
      </c>
      <c r="L116" s="82">
        <f t="shared" si="29"/>
        <v>-0.31696217395396442</v>
      </c>
      <c r="M116" s="42">
        <f t="shared" ref="M116:M123" si="41">(I116-E116)</f>
        <v>-1.65095833561384</v>
      </c>
      <c r="N116" s="76"/>
    </row>
    <row r="117" spans="2:14" x14ac:dyDescent="0.25">
      <c r="B117" s="267"/>
      <c r="C117" s="273"/>
      <c r="D117" s="4" t="s">
        <v>50</v>
      </c>
      <c r="E117" s="42">
        <f t="shared" si="39"/>
        <v>6.0858480521564111</v>
      </c>
      <c r="F117" s="42">
        <f t="shared" si="36"/>
        <v>5.4595595918910194</v>
      </c>
      <c r="G117" s="42">
        <f t="shared" si="36"/>
        <v>5.9650944469731453</v>
      </c>
      <c r="H117" s="42">
        <f t="shared" si="36"/>
        <v>6.2993357337968714</v>
      </c>
      <c r="I117" s="42">
        <f t="shared" si="36"/>
        <v>5.7549280737556785</v>
      </c>
      <c r="J117" s="82">
        <f t="shared" si="27"/>
        <v>-8.642302665666235E-2</v>
      </c>
      <c r="K117" s="42">
        <f t="shared" si="40"/>
        <v>-0.5444076600411929</v>
      </c>
      <c r="L117" s="82">
        <f t="shared" si="29"/>
        <v>-5.4375327080911418E-2</v>
      </c>
      <c r="M117" s="42">
        <f t="shared" si="41"/>
        <v>-0.33091997840073262</v>
      </c>
      <c r="N117" s="76"/>
    </row>
    <row r="118" spans="2:14" x14ac:dyDescent="0.25">
      <c r="B118" s="267"/>
      <c r="C118" s="273"/>
      <c r="D118" s="4" t="s">
        <v>51</v>
      </c>
      <c r="E118" s="42">
        <f t="shared" si="39"/>
        <v>6.9374830274806403</v>
      </c>
      <c r="F118" s="42">
        <f t="shared" si="36"/>
        <v>6.9823978132049502</v>
      </c>
      <c r="G118" s="42">
        <f t="shared" si="36"/>
        <v>5.5543189800228117</v>
      </c>
      <c r="H118" s="42">
        <f t="shared" si="36"/>
        <v>6.1281889542046537</v>
      </c>
      <c r="I118" s="42">
        <f t="shared" si="36"/>
        <v>6.4214324031645127</v>
      </c>
      <c r="J118" s="82">
        <f t="shared" si="27"/>
        <v>4.7851567755374136E-2</v>
      </c>
      <c r="K118" s="42">
        <f t="shared" si="40"/>
        <v>0.29324344895985899</v>
      </c>
      <c r="L118" s="82">
        <f t="shared" si="29"/>
        <v>-7.4385857561302338E-2</v>
      </c>
      <c r="M118" s="42">
        <f t="shared" si="41"/>
        <v>-0.51605062431612758</v>
      </c>
      <c r="N118" s="76"/>
    </row>
    <row r="119" spans="2:14" x14ac:dyDescent="0.25">
      <c r="B119" s="267"/>
      <c r="C119" s="273"/>
      <c r="D119" s="4" t="s">
        <v>52</v>
      </c>
      <c r="E119" s="42">
        <f t="shared" si="39"/>
        <v>2.4357363966575409</v>
      </c>
      <c r="F119" s="42">
        <f t="shared" si="36"/>
        <v>2.457286876547577</v>
      </c>
      <c r="G119" s="42">
        <f t="shared" si="36"/>
        <v>2.4937806482478173</v>
      </c>
      <c r="H119" s="42">
        <f t="shared" si="36"/>
        <v>2.6756725259784404</v>
      </c>
      <c r="I119" s="42">
        <f t="shared" si="36"/>
        <v>2.5505786061867015</v>
      </c>
      <c r="J119" s="82">
        <f t="shared" si="27"/>
        <v>-4.6752328088428774E-2</v>
      </c>
      <c r="K119" s="42">
        <f t="shared" si="40"/>
        <v>-0.12509391979173889</v>
      </c>
      <c r="L119" s="82">
        <f t="shared" si="29"/>
        <v>4.714886622655623E-2</v>
      </c>
      <c r="M119" s="42">
        <f t="shared" si="41"/>
        <v>0.11484220952916058</v>
      </c>
      <c r="N119" s="76"/>
    </row>
    <row r="120" spans="2:14" x14ac:dyDescent="0.25">
      <c r="B120" s="267"/>
      <c r="C120" s="273"/>
      <c r="D120" s="4" t="s">
        <v>53</v>
      </c>
      <c r="E120" s="42">
        <f t="shared" si="39"/>
        <v>7.3884367499177754</v>
      </c>
      <c r="F120" s="42">
        <f t="shared" si="36"/>
        <v>5.7131609731733288</v>
      </c>
      <c r="G120" s="42">
        <f t="shared" si="36"/>
        <v>6.9720730697289195</v>
      </c>
      <c r="H120" s="42">
        <f t="shared" si="36"/>
        <v>6.6176102336667117</v>
      </c>
      <c r="I120" s="42">
        <f t="shared" si="36"/>
        <v>5.729361648217651</v>
      </c>
      <c r="J120" s="82">
        <f t="shared" si="27"/>
        <v>-0.13422497761051977</v>
      </c>
      <c r="K120" s="42">
        <f t="shared" si="40"/>
        <v>-0.88824858544906071</v>
      </c>
      <c r="L120" s="82">
        <f t="shared" si="29"/>
        <v>-0.22455022054815421</v>
      </c>
      <c r="M120" s="42">
        <f t="shared" si="41"/>
        <v>-1.6590751017001244</v>
      </c>
      <c r="N120" s="76"/>
    </row>
    <row r="121" spans="2:14" x14ac:dyDescent="0.25">
      <c r="B121" s="267"/>
      <c r="C121" s="273"/>
      <c r="D121" s="4" t="s">
        <v>54</v>
      </c>
      <c r="E121" s="42">
        <f t="shared" si="39"/>
        <v>2.2840414672322664</v>
      </c>
      <c r="F121" s="42">
        <f t="shared" si="36"/>
        <v>2.1183162684869168</v>
      </c>
      <c r="G121" s="42">
        <f t="shared" si="36"/>
        <v>2.1866149593931499</v>
      </c>
      <c r="H121" s="42">
        <f t="shared" si="36"/>
        <v>2.3720011696365835</v>
      </c>
      <c r="I121" s="42">
        <f t="shared" si="36"/>
        <v>2.410875374829053</v>
      </c>
      <c r="J121" s="82">
        <f t="shared" si="27"/>
        <v>1.6388779942476006E-2</v>
      </c>
      <c r="K121" s="42">
        <f t="shared" si="40"/>
        <v>3.8874205192469535E-2</v>
      </c>
      <c r="L121" s="82">
        <f t="shared" si="29"/>
        <v>5.5530475000736379E-2</v>
      </c>
      <c r="M121" s="42">
        <f t="shared" si="41"/>
        <v>0.12683390759678659</v>
      </c>
      <c r="N121" s="76"/>
    </row>
    <row r="122" spans="2:14" x14ac:dyDescent="0.25">
      <c r="B122" s="267"/>
      <c r="C122" s="273"/>
      <c r="D122" s="4" t="s">
        <v>55</v>
      </c>
      <c r="E122" s="42">
        <f t="shared" si="39"/>
        <v>7.4203753436920517</v>
      </c>
      <c r="F122" s="42">
        <f t="shared" si="36"/>
        <v>6.5524766465185653</v>
      </c>
      <c r="G122" s="42">
        <f t="shared" si="36"/>
        <v>5.5219885141008653</v>
      </c>
      <c r="H122" s="42">
        <f t="shared" si="36"/>
        <v>6.81836284648623</v>
      </c>
      <c r="I122" s="42">
        <f t="shared" si="36"/>
        <v>6.7723569064660403</v>
      </c>
      <c r="J122" s="32">
        <f t="shared" si="27"/>
        <v>-6.7473587217345976E-3</v>
      </c>
      <c r="K122" s="42">
        <f t="shared" si="40"/>
        <v>-4.6005940020189762E-2</v>
      </c>
      <c r="L122" s="32">
        <f t="shared" si="29"/>
        <v>-8.732960358627706E-2</v>
      </c>
      <c r="M122" s="42">
        <f t="shared" si="41"/>
        <v>-0.64801843722601138</v>
      </c>
      <c r="N122" s="43"/>
    </row>
    <row r="123" spans="2:14" x14ac:dyDescent="0.25">
      <c r="B123" s="267"/>
      <c r="C123" s="274"/>
      <c r="D123" s="33" t="s">
        <v>56</v>
      </c>
      <c r="E123" s="78">
        <f t="shared" si="39"/>
        <v>5.7197554263781054</v>
      </c>
      <c r="F123" s="78">
        <f t="shared" si="36"/>
        <v>5.6334196891191706</v>
      </c>
      <c r="G123" s="78">
        <f t="shared" si="36"/>
        <v>4.4508400617018022</v>
      </c>
      <c r="H123" s="78">
        <f t="shared" si="36"/>
        <v>5.585586474869209</v>
      </c>
      <c r="I123" s="78">
        <f t="shared" si="36"/>
        <v>6.340078572704102</v>
      </c>
      <c r="J123" s="73">
        <f t="shared" si="27"/>
        <v>0.13507840246132075</v>
      </c>
      <c r="K123" s="78">
        <f t="shared" si="40"/>
        <v>0.75449209783489302</v>
      </c>
      <c r="L123" s="73">
        <f t="shared" si="29"/>
        <v>0.10845273968624936</v>
      </c>
      <c r="M123" s="78">
        <f t="shared" si="41"/>
        <v>0.62032314632599661</v>
      </c>
      <c r="N123" s="56"/>
    </row>
    <row r="124" spans="2:14" x14ac:dyDescent="0.25">
      <c r="B124" s="267"/>
      <c r="C124" s="269" t="s">
        <v>39</v>
      </c>
      <c r="D124" s="64" t="s">
        <v>46</v>
      </c>
      <c r="E124" s="66">
        <v>0.70566445218302065</v>
      </c>
      <c r="F124" s="66">
        <v>0.42147383149600681</v>
      </c>
      <c r="G124" s="66">
        <v>0.46071549284573426</v>
      </c>
      <c r="H124" s="66">
        <v>0.69548218463868861</v>
      </c>
      <c r="I124" s="66">
        <v>0.75317428421984389</v>
      </c>
      <c r="J124" s="66">
        <f t="shared" si="27"/>
        <v>8.2952663426061779E-2</v>
      </c>
      <c r="K124" s="74">
        <f t="shared" ref="K124:K125" si="42">(I124-H124)*100</f>
        <v>5.7692099581155283</v>
      </c>
      <c r="L124" s="66">
        <f t="shared" si="29"/>
        <v>6.7326378549817045E-2</v>
      </c>
      <c r="M124" s="74">
        <f t="shared" ref="M124:M125" si="43">(I124-E124)*100</f>
        <v>4.7509832036823241</v>
      </c>
      <c r="N124" s="66"/>
    </row>
    <row r="125" spans="2:14" x14ac:dyDescent="0.25">
      <c r="B125" s="267"/>
      <c r="C125" s="270"/>
      <c r="D125" s="16" t="s">
        <v>47</v>
      </c>
      <c r="E125" s="19">
        <v>0.76972196158821105</v>
      </c>
      <c r="F125" s="19">
        <v>0.47102688392023939</v>
      </c>
      <c r="G125" s="19">
        <v>0.53007392392769836</v>
      </c>
      <c r="H125" s="19">
        <v>0.78235212112064911</v>
      </c>
      <c r="I125" s="19">
        <v>0.81120905005064936</v>
      </c>
      <c r="J125" s="19">
        <f t="shared" si="27"/>
        <v>3.6884835039068253E-2</v>
      </c>
      <c r="K125" s="45">
        <f t="shared" si="42"/>
        <v>2.8856928930000247</v>
      </c>
      <c r="L125" s="19">
        <f t="shared" si="29"/>
        <v>5.3898797920271857E-2</v>
      </c>
      <c r="M125" s="45">
        <f t="shared" si="43"/>
        <v>4.1487088462438315</v>
      </c>
      <c r="N125" s="19"/>
    </row>
    <row r="126" spans="2:14" x14ac:dyDescent="0.25">
      <c r="B126" s="267"/>
      <c r="C126" s="270"/>
      <c r="D126" s="20" t="s">
        <v>48</v>
      </c>
      <c r="E126" s="69">
        <v>0.67192823926387557</v>
      </c>
      <c r="F126" s="69">
        <v>0.39849974892383966</v>
      </c>
      <c r="G126" s="69">
        <v>0.38237984856351559</v>
      </c>
      <c r="H126" s="69">
        <v>0.63514820255836268</v>
      </c>
      <c r="I126" s="69">
        <v>0.71202240207954559</v>
      </c>
      <c r="J126" s="69">
        <f t="shared" si="27"/>
        <v>0.12103348354216448</v>
      </c>
      <c r="K126" s="46">
        <f>(I126-H126)*100</f>
        <v>7.6874199521182902</v>
      </c>
      <c r="L126" s="69">
        <f t="shared" si="29"/>
        <v>5.96703047628937E-2</v>
      </c>
      <c r="M126" s="46">
        <f>(I126-E126)*100</f>
        <v>4.0094162815670025</v>
      </c>
      <c r="N126" s="69"/>
    </row>
    <row r="127" spans="2:14" x14ac:dyDescent="0.25">
      <c r="B127" s="267"/>
      <c r="C127" s="270"/>
      <c r="D127" s="20" t="s">
        <v>49</v>
      </c>
      <c r="E127" s="69">
        <v>0.57076491108653105</v>
      </c>
      <c r="F127" s="69">
        <v>0.41929793956310207</v>
      </c>
      <c r="G127" s="69">
        <v>0.40408330264719122</v>
      </c>
      <c r="H127" s="69">
        <v>0.53778304538949095</v>
      </c>
      <c r="I127" s="69">
        <v>0.55454348826086564</v>
      </c>
      <c r="J127" s="69">
        <f t="shared" si="27"/>
        <v>3.1165807503722665E-2</v>
      </c>
      <c r="K127" s="46">
        <f t="shared" ref="K127:K134" si="44">(I127-H127)*100</f>
        <v>1.6760442871374681</v>
      </c>
      <c r="L127" s="69">
        <f t="shared" si="29"/>
        <v>-2.8420497670022637E-2</v>
      </c>
      <c r="M127" s="46">
        <f t="shared" ref="M127:M134" si="45">(I127-E127)*100</f>
        <v>-1.622142282566541</v>
      </c>
      <c r="N127" s="69"/>
    </row>
    <row r="128" spans="2:14" x14ac:dyDescent="0.25">
      <c r="B128" s="267"/>
      <c r="C128" s="270"/>
      <c r="D128" s="20" t="s">
        <v>50</v>
      </c>
      <c r="E128" s="69">
        <v>0.56176365655817706</v>
      </c>
      <c r="F128" s="69">
        <v>0.30250804819865629</v>
      </c>
      <c r="G128" s="69">
        <v>0.28621210694206145</v>
      </c>
      <c r="H128" s="69">
        <v>0.60938004840462912</v>
      </c>
      <c r="I128" s="69">
        <v>0.6452598187198163</v>
      </c>
      <c r="J128" s="69">
        <f t="shared" si="27"/>
        <v>5.8879135293518736E-2</v>
      </c>
      <c r="K128" s="46">
        <f t="shared" si="44"/>
        <v>3.5879770315187187</v>
      </c>
      <c r="L128" s="69">
        <f t="shared" si="29"/>
        <v>0.14863218933244093</v>
      </c>
      <c r="M128" s="46">
        <f t="shared" si="45"/>
        <v>8.3496162161639234</v>
      </c>
      <c r="N128" s="69"/>
    </row>
    <row r="129" spans="2:14" x14ac:dyDescent="0.25">
      <c r="B129" s="267"/>
      <c r="C129" s="270"/>
      <c r="D129" s="20" t="s">
        <v>51</v>
      </c>
      <c r="E129" s="69">
        <v>0.70518161483742259</v>
      </c>
      <c r="F129" s="69">
        <v>0.46726604258400478</v>
      </c>
      <c r="G129" s="69">
        <v>0.48615455783025679</v>
      </c>
      <c r="H129" s="69">
        <v>0.6493275173640638</v>
      </c>
      <c r="I129" s="69">
        <v>0.73071425433679682</v>
      </c>
      <c r="J129" s="69">
        <f t="shared" si="27"/>
        <v>0.12534003995875831</v>
      </c>
      <c r="K129" s="46">
        <f t="shared" si="44"/>
        <v>8.1386736972733011</v>
      </c>
      <c r="L129" s="69">
        <f t="shared" si="29"/>
        <v>3.6207182606796451E-2</v>
      </c>
      <c r="M129" s="46">
        <f t="shared" si="45"/>
        <v>2.5532639499374232</v>
      </c>
      <c r="N129" s="69"/>
    </row>
    <row r="130" spans="2:14" x14ac:dyDescent="0.25">
      <c r="B130" s="267"/>
      <c r="C130" s="270"/>
      <c r="D130" s="20" t="s">
        <v>52</v>
      </c>
      <c r="E130" s="69">
        <v>0.52295410715246138</v>
      </c>
      <c r="F130" s="69">
        <v>0.48451190486569429</v>
      </c>
      <c r="G130" s="69">
        <v>0.42945341263098274</v>
      </c>
      <c r="H130" s="69">
        <v>0.57741590694750078</v>
      </c>
      <c r="I130" s="69">
        <v>0.61259601883208059</v>
      </c>
      <c r="J130" s="69">
        <f t="shared" si="27"/>
        <v>6.0926814556528042E-2</v>
      </c>
      <c r="K130" s="46">
        <f t="shared" si="44"/>
        <v>3.5180111884579812</v>
      </c>
      <c r="L130" s="69">
        <f t="shared" si="29"/>
        <v>0.17141449020780919</v>
      </c>
      <c r="M130" s="46">
        <f t="shared" si="45"/>
        <v>8.9641911679619213</v>
      </c>
      <c r="N130" s="69"/>
    </row>
    <row r="131" spans="2:14" x14ac:dyDescent="0.25">
      <c r="B131" s="267"/>
      <c r="C131" s="270"/>
      <c r="D131" s="20" t="s">
        <v>53</v>
      </c>
      <c r="E131" s="69">
        <v>0.70135878861553691</v>
      </c>
      <c r="F131" s="69">
        <v>0.59403400782272853</v>
      </c>
      <c r="G131" s="69">
        <v>0.70336128458075009</v>
      </c>
      <c r="H131" s="69">
        <v>0.8015089072176752</v>
      </c>
      <c r="I131" s="69">
        <v>0.82779844332469787</v>
      </c>
      <c r="J131" s="69">
        <f t="shared" si="27"/>
        <v>3.2800054834428494E-2</v>
      </c>
      <c r="K131" s="46">
        <f t="shared" si="44"/>
        <v>2.6289536107022671</v>
      </c>
      <c r="L131" s="69">
        <f t="shared" si="29"/>
        <v>0.18027813547292881</v>
      </c>
      <c r="M131" s="46">
        <f t="shared" si="45"/>
        <v>12.643965470916097</v>
      </c>
      <c r="N131" s="69"/>
    </row>
    <row r="132" spans="2:14" x14ac:dyDescent="0.25">
      <c r="B132" s="267"/>
      <c r="C132" s="270"/>
      <c r="D132" s="20" t="s">
        <v>54</v>
      </c>
      <c r="E132" s="69">
        <v>0.51296533102376651</v>
      </c>
      <c r="F132" s="69">
        <v>0.39250851305334844</v>
      </c>
      <c r="G132" s="69">
        <v>0.43287194104141685</v>
      </c>
      <c r="H132" s="69">
        <v>0.55540181632567553</v>
      </c>
      <c r="I132" s="69">
        <v>0.56942335787332776</v>
      </c>
      <c r="J132" s="69">
        <f t="shared" si="27"/>
        <v>2.5245761060727734E-2</v>
      </c>
      <c r="K132" s="46">
        <f t="shared" si="44"/>
        <v>1.4021541547652228</v>
      </c>
      <c r="L132" s="69">
        <f t="shared" si="29"/>
        <v>0.11006207132338441</v>
      </c>
      <c r="M132" s="46">
        <f t="shared" si="45"/>
        <v>5.6458026849561254</v>
      </c>
      <c r="N132" s="69"/>
    </row>
    <row r="133" spans="2:14" x14ac:dyDescent="0.25">
      <c r="B133" s="267"/>
      <c r="C133" s="270"/>
      <c r="D133" s="20" t="s">
        <v>55</v>
      </c>
      <c r="E133" s="69">
        <v>0.73831679821858165</v>
      </c>
      <c r="F133" s="69">
        <v>0.46997278149914096</v>
      </c>
      <c r="G133" s="69">
        <v>0.48201408869433904</v>
      </c>
      <c r="H133" s="69">
        <v>0.74892677369097149</v>
      </c>
      <c r="I133" s="69">
        <v>0.81331329152256404</v>
      </c>
      <c r="J133" s="69">
        <f t="shared" si="27"/>
        <v>8.5971713248110149E-2</v>
      </c>
      <c r="K133" s="46">
        <f t="shared" si="44"/>
        <v>6.4386517831592549</v>
      </c>
      <c r="L133" s="69">
        <f t="shared" si="29"/>
        <v>0.10157766081570219</v>
      </c>
      <c r="M133" s="46">
        <f t="shared" si="45"/>
        <v>7.4996493303982392</v>
      </c>
      <c r="N133" s="23"/>
    </row>
    <row r="134" spans="2:14" x14ac:dyDescent="0.25">
      <c r="B134" s="267"/>
      <c r="C134" s="271"/>
      <c r="D134" s="24" t="s">
        <v>56</v>
      </c>
      <c r="E134" s="69">
        <v>0.58427290328329673</v>
      </c>
      <c r="F134" s="69">
        <v>0.34074327843214369</v>
      </c>
      <c r="G134" s="69">
        <v>0.30640431884692987</v>
      </c>
      <c r="H134" s="69">
        <v>0.53127749995092155</v>
      </c>
      <c r="I134" s="69">
        <v>0.69652045193105105</v>
      </c>
      <c r="J134" s="69">
        <f t="shared" si="27"/>
        <v>0.31102945634888424</v>
      </c>
      <c r="K134" s="46">
        <f t="shared" si="44"/>
        <v>16.52429519801295</v>
      </c>
      <c r="L134" s="69">
        <f t="shared" si="29"/>
        <v>0.19211493125384393</v>
      </c>
      <c r="M134" s="46">
        <f t="shared" si="45"/>
        <v>11.224754864775432</v>
      </c>
      <c r="N134" s="47"/>
    </row>
    <row r="135" spans="2:14" x14ac:dyDescent="0.25">
      <c r="B135" s="267"/>
      <c r="C135" s="277" t="s">
        <v>42</v>
      </c>
      <c r="D135" s="64" t="s">
        <v>46</v>
      </c>
      <c r="E135" s="65">
        <v>133229</v>
      </c>
      <c r="F135" s="65">
        <v>63860</v>
      </c>
      <c r="G135" s="65">
        <v>118692</v>
      </c>
      <c r="H135" s="65">
        <v>127347</v>
      </c>
      <c r="I135" s="65">
        <v>126466</v>
      </c>
      <c r="J135" s="66">
        <f t="shared" si="27"/>
        <v>-6.9181056483466064E-3</v>
      </c>
      <c r="K135" s="65">
        <f t="shared" ref="K135:K136" si="46">I135-H135</f>
        <v>-881</v>
      </c>
      <c r="L135" s="66">
        <f t="shared" si="29"/>
        <v>-5.0762221438275468E-2</v>
      </c>
      <c r="M135" s="65">
        <f t="shared" ref="M135:M136" si="47">I135-E135</f>
        <v>-6763</v>
      </c>
      <c r="N135" s="66">
        <f>I135/$I$135</f>
        <v>1</v>
      </c>
    </row>
    <row r="136" spans="2:14" x14ac:dyDescent="0.25">
      <c r="B136" s="267"/>
      <c r="C136" s="273"/>
      <c r="D136" s="27" t="s">
        <v>47</v>
      </c>
      <c r="E136" s="28">
        <v>47242</v>
      </c>
      <c r="F136" s="28">
        <v>21337</v>
      </c>
      <c r="G136" s="28">
        <v>42803</v>
      </c>
      <c r="H136" s="28">
        <v>45909</v>
      </c>
      <c r="I136" s="28">
        <v>46660</v>
      </c>
      <c r="J136" s="37">
        <f t="shared" si="27"/>
        <v>1.6358448234550904E-2</v>
      </c>
      <c r="K136" s="28">
        <f t="shared" si="46"/>
        <v>751</v>
      </c>
      <c r="L136" s="37">
        <f t="shared" si="29"/>
        <v>-1.2319546166546735E-2</v>
      </c>
      <c r="M136" s="28">
        <f t="shared" si="47"/>
        <v>-582</v>
      </c>
      <c r="N136" s="39">
        <f t="shared" ref="N136:N145" si="48">I136/$I$135</f>
        <v>0.36895292015245207</v>
      </c>
    </row>
    <row r="137" spans="2:14" x14ac:dyDescent="0.25">
      <c r="B137" s="267"/>
      <c r="C137" s="273"/>
      <c r="D137" s="4" t="s">
        <v>48</v>
      </c>
      <c r="E137" s="30">
        <v>41461</v>
      </c>
      <c r="F137" s="30">
        <v>20991</v>
      </c>
      <c r="G137" s="30">
        <v>36098</v>
      </c>
      <c r="H137" s="30">
        <v>39121</v>
      </c>
      <c r="I137" s="30">
        <v>37203</v>
      </c>
      <c r="J137" s="75">
        <f>I137/H137-1</f>
        <v>-4.9027376600802586E-2</v>
      </c>
      <c r="K137" s="30">
        <f>I137-H137</f>
        <v>-1918</v>
      </c>
      <c r="L137" s="75">
        <f>I137/E137-1</f>
        <v>-0.10269892187839169</v>
      </c>
      <c r="M137" s="30">
        <f>I137-E137</f>
        <v>-4258</v>
      </c>
      <c r="N137" s="76">
        <f t="shared" si="48"/>
        <v>0.29417392817041732</v>
      </c>
    </row>
    <row r="138" spans="2:14" x14ac:dyDescent="0.25">
      <c r="B138" s="267"/>
      <c r="C138" s="273"/>
      <c r="D138" s="4" t="s">
        <v>49</v>
      </c>
      <c r="E138" s="30">
        <v>1127</v>
      </c>
      <c r="F138" s="30">
        <v>482</v>
      </c>
      <c r="G138" s="30">
        <v>802</v>
      </c>
      <c r="H138" s="30">
        <v>912</v>
      </c>
      <c r="I138" s="30">
        <v>912</v>
      </c>
      <c r="J138" s="75">
        <f t="shared" ref="J138:J145" si="49">I138/H138-1</f>
        <v>0</v>
      </c>
      <c r="K138" s="30">
        <f t="shared" ref="K138:K145" si="50">I138-H138</f>
        <v>0</v>
      </c>
      <c r="L138" s="75">
        <f t="shared" ref="L138:L145" si="51">I138/E138-1</f>
        <v>-0.1907719609582964</v>
      </c>
      <c r="M138" s="30">
        <f t="shared" ref="M138:M145" si="52">I138-E138</f>
        <v>-215</v>
      </c>
      <c r="N138" s="76">
        <f t="shared" si="48"/>
        <v>7.2114244144671292E-3</v>
      </c>
    </row>
    <row r="139" spans="2:14" x14ac:dyDescent="0.25">
      <c r="B139" s="267"/>
      <c r="C139" s="273"/>
      <c r="D139" s="4" t="s">
        <v>50</v>
      </c>
      <c r="E139" s="30">
        <v>4070</v>
      </c>
      <c r="F139" s="30">
        <v>3652</v>
      </c>
      <c r="G139" s="30">
        <v>4562</v>
      </c>
      <c r="H139" s="30">
        <v>4562</v>
      </c>
      <c r="I139" s="30">
        <v>4562</v>
      </c>
      <c r="J139" s="75">
        <f t="shared" si="49"/>
        <v>0</v>
      </c>
      <c r="K139" s="30">
        <f t="shared" si="50"/>
        <v>0</v>
      </c>
      <c r="L139" s="75">
        <f t="shared" si="51"/>
        <v>0.12088452088452084</v>
      </c>
      <c r="M139" s="30">
        <f t="shared" si="52"/>
        <v>492</v>
      </c>
      <c r="N139" s="76">
        <f t="shared" si="48"/>
        <v>3.607293659956036E-2</v>
      </c>
    </row>
    <row r="140" spans="2:14" x14ac:dyDescent="0.25">
      <c r="B140" s="267"/>
      <c r="C140" s="273"/>
      <c r="D140" s="4" t="s">
        <v>51</v>
      </c>
      <c r="E140" s="30">
        <v>21430</v>
      </c>
      <c r="F140" s="30">
        <v>7096</v>
      </c>
      <c r="G140" s="30">
        <v>17263</v>
      </c>
      <c r="H140" s="30">
        <v>19061</v>
      </c>
      <c r="I140" s="30">
        <v>19434</v>
      </c>
      <c r="J140" s="75">
        <f t="shared" si="49"/>
        <v>1.9568752951051982E-2</v>
      </c>
      <c r="K140" s="30">
        <f t="shared" si="50"/>
        <v>373</v>
      </c>
      <c r="L140" s="75">
        <f t="shared" si="51"/>
        <v>-9.314045730284648E-2</v>
      </c>
      <c r="M140" s="30">
        <f t="shared" si="52"/>
        <v>-1996</v>
      </c>
      <c r="N140" s="76">
        <f t="shared" si="48"/>
        <v>0.15366976104249364</v>
      </c>
    </row>
    <row r="141" spans="2:14" x14ac:dyDescent="0.25">
      <c r="B141" s="267"/>
      <c r="C141" s="273"/>
      <c r="D141" s="4" t="s">
        <v>52</v>
      </c>
      <c r="E141" s="30">
        <v>778</v>
      </c>
      <c r="F141" s="30">
        <v>271</v>
      </c>
      <c r="G141" s="30">
        <v>625</v>
      </c>
      <c r="H141" s="30">
        <v>663</v>
      </c>
      <c r="I141" s="30">
        <v>673</v>
      </c>
      <c r="J141" s="75">
        <f t="shared" si="49"/>
        <v>1.5082956259426794E-2</v>
      </c>
      <c r="K141" s="30">
        <f t="shared" si="50"/>
        <v>10</v>
      </c>
      <c r="L141" s="75">
        <f t="shared" si="51"/>
        <v>-0.13496143958868889</v>
      </c>
      <c r="M141" s="30">
        <f t="shared" si="52"/>
        <v>-105</v>
      </c>
      <c r="N141" s="76">
        <f t="shared" si="48"/>
        <v>5.3215884111144501E-3</v>
      </c>
    </row>
    <row r="142" spans="2:14" x14ac:dyDescent="0.25">
      <c r="B142" s="267"/>
      <c r="C142" s="273"/>
      <c r="D142" s="4" t="s">
        <v>53</v>
      </c>
      <c r="E142" s="30">
        <v>4141</v>
      </c>
      <c r="F142" s="30">
        <v>2054</v>
      </c>
      <c r="G142" s="30">
        <v>4169</v>
      </c>
      <c r="H142" s="30">
        <v>4791</v>
      </c>
      <c r="I142" s="30">
        <v>4797</v>
      </c>
      <c r="J142" s="75">
        <f t="shared" si="49"/>
        <v>1.2523481527864089E-3</v>
      </c>
      <c r="K142" s="30">
        <f t="shared" si="50"/>
        <v>6</v>
      </c>
      <c r="L142" s="75">
        <f t="shared" si="51"/>
        <v>0.15841584158415833</v>
      </c>
      <c r="M142" s="30">
        <f t="shared" si="52"/>
        <v>656</v>
      </c>
      <c r="N142" s="76">
        <f t="shared" si="48"/>
        <v>3.7931143548463615E-2</v>
      </c>
    </row>
    <row r="143" spans="2:14" x14ac:dyDescent="0.25">
      <c r="B143" s="267"/>
      <c r="C143" s="273"/>
      <c r="D143" s="4" t="s">
        <v>54</v>
      </c>
      <c r="E143" s="30">
        <v>2708</v>
      </c>
      <c r="F143" s="30">
        <v>1657</v>
      </c>
      <c r="G143" s="30">
        <v>2493</v>
      </c>
      <c r="H143" s="30">
        <v>2832</v>
      </c>
      <c r="I143" s="30">
        <v>2758</v>
      </c>
      <c r="J143" s="75">
        <f t="shared" si="49"/>
        <v>-2.6129943502824826E-2</v>
      </c>
      <c r="K143" s="30">
        <f t="shared" si="50"/>
        <v>-74</v>
      </c>
      <c r="L143" s="75">
        <f t="shared" si="51"/>
        <v>1.8463810930576141E-2</v>
      </c>
      <c r="M143" s="30">
        <f t="shared" si="52"/>
        <v>50</v>
      </c>
      <c r="N143" s="76">
        <f t="shared" si="48"/>
        <v>2.1808233042873184E-2</v>
      </c>
    </row>
    <row r="144" spans="2:14" x14ac:dyDescent="0.25">
      <c r="B144" s="267"/>
      <c r="C144" s="273"/>
      <c r="D144" s="4" t="s">
        <v>55</v>
      </c>
      <c r="E144" s="30">
        <v>6890</v>
      </c>
      <c r="F144" s="30">
        <v>3828</v>
      </c>
      <c r="G144" s="30">
        <v>6412</v>
      </c>
      <c r="H144" s="30">
        <v>6415</v>
      </c>
      <c r="I144" s="30">
        <v>6415</v>
      </c>
      <c r="J144" s="41">
        <f t="shared" si="49"/>
        <v>0</v>
      </c>
      <c r="K144" s="30">
        <f t="shared" si="50"/>
        <v>0</v>
      </c>
      <c r="L144" s="41">
        <f t="shared" si="51"/>
        <v>-6.8940493468795383E-2</v>
      </c>
      <c r="M144" s="30">
        <f t="shared" si="52"/>
        <v>-475</v>
      </c>
      <c r="N144" s="43">
        <f t="shared" si="48"/>
        <v>5.0725096073252887E-2</v>
      </c>
    </row>
    <row r="145" spans="2:14" x14ac:dyDescent="0.25">
      <c r="B145" s="268"/>
      <c r="C145" s="274"/>
      <c r="D145" s="33" t="s">
        <v>56</v>
      </c>
      <c r="E145" s="72">
        <v>3382</v>
      </c>
      <c r="F145" s="72">
        <v>2492</v>
      </c>
      <c r="G145" s="72">
        <v>3465</v>
      </c>
      <c r="H145" s="72">
        <v>3081</v>
      </c>
      <c r="I145" s="72">
        <v>3052</v>
      </c>
      <c r="J145" s="62">
        <f t="shared" si="49"/>
        <v>-9.4125283998701681E-3</v>
      </c>
      <c r="K145" s="72">
        <f t="shared" si="50"/>
        <v>-29</v>
      </c>
      <c r="L145" s="62">
        <f t="shared" si="51"/>
        <v>-9.7575399172087574E-2</v>
      </c>
      <c r="M145" s="72">
        <f t="shared" si="52"/>
        <v>-330</v>
      </c>
      <c r="N145" s="56">
        <f t="shared" si="48"/>
        <v>2.4132968544905351E-2</v>
      </c>
    </row>
    <row r="146" spans="2:14" ht="6" customHeight="1" x14ac:dyDescent="0.25">
      <c r="B146" s="275"/>
      <c r="C146" s="275"/>
      <c r="D146" s="275"/>
      <c r="E146" s="275"/>
      <c r="F146" s="275"/>
      <c r="G146" s="275"/>
      <c r="H146" s="275"/>
      <c r="I146" s="275"/>
      <c r="J146" s="275"/>
      <c r="K146" s="275"/>
      <c r="L146" s="275"/>
      <c r="M146" s="275"/>
      <c r="N146" s="48"/>
    </row>
    <row r="147" spans="2:14" x14ac:dyDescent="0.25">
      <c r="B147" s="276" t="s">
        <v>41</v>
      </c>
      <c r="C147" s="276"/>
      <c r="D147" s="276"/>
      <c r="E147" s="276"/>
      <c r="F147" s="276"/>
      <c r="G147" s="276"/>
      <c r="H147" s="276"/>
      <c r="I147" s="276"/>
      <c r="J147" s="276"/>
      <c r="K147" s="276"/>
      <c r="L147" s="276"/>
      <c r="M147" s="276"/>
    </row>
    <row r="148" spans="2:14" x14ac:dyDescent="0.25">
      <c r="B148" s="61"/>
    </row>
    <row r="150" spans="2:14" ht="21.75" thickBot="1" x14ac:dyDescent="0.3">
      <c r="B150" s="265" t="s">
        <v>57</v>
      </c>
      <c r="C150" s="265"/>
      <c r="D150" s="265"/>
      <c r="E150" s="265"/>
      <c r="F150" s="265"/>
      <c r="G150" s="265"/>
      <c r="H150" s="265"/>
      <c r="I150" s="265"/>
      <c r="J150" s="265"/>
      <c r="K150" s="265"/>
      <c r="L150" s="265"/>
      <c r="M150" s="265"/>
      <c r="N150" s="13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5">
        <v>2019</v>
      </c>
      <c r="F152" s="15">
        <v>2020</v>
      </c>
      <c r="G152" s="15">
        <v>2021</v>
      </c>
      <c r="H152" s="15">
        <v>2022</v>
      </c>
      <c r="I152" s="15">
        <v>2023</v>
      </c>
      <c r="J152" s="15" t="str">
        <f>CONCATENATE("var. ",RIGHT(I152,2),"/",RIGHT(H152,2))</f>
        <v>var. 23/22</v>
      </c>
      <c r="K152" s="15" t="str">
        <f>CONCATENATE("dif. ",RIGHT(I152,2),"/",RIGHT(H152,2))</f>
        <v>dif. 23/22</v>
      </c>
      <c r="L152" s="15" t="str">
        <f>CONCATENATE("var. ",RIGHT(I152,2),"/",RIGHT(E152,2))</f>
        <v>var. 23/19</v>
      </c>
      <c r="M152" s="15" t="str">
        <f>CONCATENATE("dif. ",RIGHT(I152,2),"/",RIGHT(E152,2))</f>
        <v>dif. 23/19</v>
      </c>
      <c r="N152" s="15" t="str">
        <f>CONCATENATE("cuota ",I152)</f>
        <v>cuota 2023</v>
      </c>
    </row>
    <row r="153" spans="2:14" x14ac:dyDescent="0.25">
      <c r="B153" s="266" t="s">
        <v>45</v>
      </c>
      <c r="C153" s="269" t="s">
        <v>18</v>
      </c>
      <c r="D153" s="64" t="s">
        <v>46</v>
      </c>
      <c r="E153" s="65">
        <v>4831573</v>
      </c>
      <c r="F153" s="65">
        <v>1565303</v>
      </c>
      <c r="G153" s="65">
        <v>2335438</v>
      </c>
      <c r="H153" s="65">
        <v>4757683</v>
      </c>
      <c r="I153" s="65">
        <v>5188807</v>
      </c>
      <c r="J153" s="66">
        <f>I153/H153-1</f>
        <v>9.0616377762032574E-2</v>
      </c>
      <c r="K153" s="65">
        <f>I153-H153</f>
        <v>431124</v>
      </c>
      <c r="L153" s="66">
        <f>I153/E153-1</f>
        <v>7.3937411273719666E-2</v>
      </c>
      <c r="M153" s="65">
        <f>I153-E153</f>
        <v>357234</v>
      </c>
      <c r="N153" s="66">
        <f>I153/$I$153</f>
        <v>1</v>
      </c>
    </row>
    <row r="154" spans="2:14" x14ac:dyDescent="0.25">
      <c r="B154" s="267"/>
      <c r="C154" s="270"/>
      <c r="D154" s="16" t="s">
        <v>47</v>
      </c>
      <c r="E154" s="17">
        <v>1762715</v>
      </c>
      <c r="F154" s="17">
        <v>550867</v>
      </c>
      <c r="G154" s="17">
        <v>881045</v>
      </c>
      <c r="H154" s="17">
        <v>1757049</v>
      </c>
      <c r="I154" s="17">
        <v>1888332</v>
      </c>
      <c r="J154" s="19">
        <f t="shared" ref="J154" si="53">I154/H154-1</f>
        <v>7.4717893467968199E-2</v>
      </c>
      <c r="K154" s="17">
        <f t="shared" ref="K154" si="54">I154-H154</f>
        <v>131283</v>
      </c>
      <c r="L154" s="19">
        <f t="shared" ref="L154" si="55">I154/E154-1</f>
        <v>7.1263363618055076E-2</v>
      </c>
      <c r="M154" s="17">
        <f t="shared" ref="M154" si="56">I154-E154</f>
        <v>125617</v>
      </c>
      <c r="N154" s="19">
        <f t="shared" ref="N154:N163" si="57">I154/$I$153</f>
        <v>0.36392411589022294</v>
      </c>
    </row>
    <row r="155" spans="2:14" x14ac:dyDescent="0.25">
      <c r="B155" s="267"/>
      <c r="C155" s="270"/>
      <c r="D155" s="20" t="s">
        <v>48</v>
      </c>
      <c r="E155" s="21">
        <v>1299411</v>
      </c>
      <c r="F155" s="21">
        <v>375345</v>
      </c>
      <c r="G155" s="21">
        <v>492258</v>
      </c>
      <c r="H155" s="21">
        <v>1243535</v>
      </c>
      <c r="I155" s="21">
        <v>1319978</v>
      </c>
      <c r="J155" s="69">
        <f>I155/H155-1</f>
        <v>6.1472334916186533E-2</v>
      </c>
      <c r="K155" s="21">
        <f>I155-H155</f>
        <v>76443</v>
      </c>
      <c r="L155" s="69">
        <f>I155/E155-1</f>
        <v>1.5827940505352078E-2</v>
      </c>
      <c r="M155" s="21">
        <f>I155-E155</f>
        <v>20567</v>
      </c>
      <c r="N155" s="69">
        <f t="shared" si="57"/>
        <v>0.25438949646807058</v>
      </c>
    </row>
    <row r="156" spans="2:14" x14ac:dyDescent="0.25">
      <c r="B156" s="267"/>
      <c r="C156" s="270"/>
      <c r="D156" s="20" t="s">
        <v>49</v>
      </c>
      <c r="E156" s="21">
        <v>45076</v>
      </c>
      <c r="F156" s="21">
        <v>12633</v>
      </c>
      <c r="G156" s="21">
        <v>20161</v>
      </c>
      <c r="H156" s="21">
        <v>37751</v>
      </c>
      <c r="I156" s="21">
        <v>51166</v>
      </c>
      <c r="J156" s="69">
        <f t="shared" ref="J156:J218" si="58">I156/H156-1</f>
        <v>0.3553548250377474</v>
      </c>
      <c r="K156" s="21">
        <f t="shared" ref="K156:K185" si="59">I156-H156</f>
        <v>13415</v>
      </c>
      <c r="L156" s="69">
        <f t="shared" ref="L156:L218" si="60">I156/E156-1</f>
        <v>0.13510515573697757</v>
      </c>
      <c r="M156" s="21">
        <f t="shared" ref="M156:M185" si="61">I156-E156</f>
        <v>6090</v>
      </c>
      <c r="N156" s="69">
        <f t="shared" si="57"/>
        <v>9.8608408445332429E-3</v>
      </c>
    </row>
    <row r="157" spans="2:14" x14ac:dyDescent="0.25">
      <c r="B157" s="267"/>
      <c r="C157" s="270"/>
      <c r="D157" s="20" t="s">
        <v>50</v>
      </c>
      <c r="E157" s="21">
        <v>137126</v>
      </c>
      <c r="F157" s="21">
        <v>55313</v>
      </c>
      <c r="G157" s="21">
        <v>70304</v>
      </c>
      <c r="H157" s="21">
        <v>161080</v>
      </c>
      <c r="I157" s="21">
        <v>179837</v>
      </c>
      <c r="J157" s="69">
        <f t="shared" si="58"/>
        <v>0.116445244598957</v>
      </c>
      <c r="K157" s="21">
        <f t="shared" si="59"/>
        <v>18757</v>
      </c>
      <c r="L157" s="69">
        <f t="shared" si="60"/>
        <v>0.31147266018114728</v>
      </c>
      <c r="M157" s="21">
        <f t="shared" si="61"/>
        <v>42711</v>
      </c>
      <c r="N157" s="69">
        <f t="shared" si="57"/>
        <v>3.4658641186692818E-2</v>
      </c>
    </row>
    <row r="158" spans="2:14" x14ac:dyDescent="0.25">
      <c r="B158" s="267"/>
      <c r="C158" s="270"/>
      <c r="D158" s="20" t="s">
        <v>51</v>
      </c>
      <c r="E158" s="21">
        <v>791721</v>
      </c>
      <c r="F158" s="21">
        <v>225835</v>
      </c>
      <c r="G158" s="21">
        <v>354204</v>
      </c>
      <c r="H158" s="21">
        <v>710225</v>
      </c>
      <c r="I158" s="21">
        <v>797848</v>
      </c>
      <c r="J158" s="69">
        <f t="shared" si="58"/>
        <v>0.12337357879545219</v>
      </c>
      <c r="K158" s="21">
        <f t="shared" si="59"/>
        <v>87623</v>
      </c>
      <c r="L158" s="69">
        <f t="shared" si="60"/>
        <v>7.7388372924300786E-3</v>
      </c>
      <c r="M158" s="21">
        <f t="shared" si="61"/>
        <v>6127</v>
      </c>
      <c r="N158" s="69">
        <f t="shared" si="57"/>
        <v>0.1537632831593081</v>
      </c>
    </row>
    <row r="159" spans="2:14" x14ac:dyDescent="0.25">
      <c r="B159" s="267"/>
      <c r="C159" s="270"/>
      <c r="D159" s="20" t="s">
        <v>52</v>
      </c>
      <c r="E159" s="21">
        <v>55887</v>
      </c>
      <c r="F159" s="21">
        <v>24221</v>
      </c>
      <c r="G159" s="21">
        <v>33444</v>
      </c>
      <c r="H159" s="21">
        <v>51485</v>
      </c>
      <c r="I159" s="21">
        <v>58157</v>
      </c>
      <c r="J159" s="69">
        <f t="shared" si="58"/>
        <v>0.12959114305137409</v>
      </c>
      <c r="K159" s="21">
        <f t="shared" si="59"/>
        <v>6672</v>
      </c>
      <c r="L159" s="69">
        <f t="shared" si="60"/>
        <v>4.0617674951240801E-2</v>
      </c>
      <c r="M159" s="21">
        <f t="shared" si="61"/>
        <v>2270</v>
      </c>
      <c r="N159" s="69">
        <f t="shared" si="57"/>
        <v>1.1208164034622988E-2</v>
      </c>
    </row>
    <row r="160" spans="2:14" x14ac:dyDescent="0.25">
      <c r="B160" s="267"/>
      <c r="C160" s="270"/>
      <c r="D160" s="20" t="s">
        <v>53</v>
      </c>
      <c r="E160" s="21">
        <v>142901</v>
      </c>
      <c r="F160" s="21">
        <v>77467</v>
      </c>
      <c r="G160" s="21">
        <v>107459</v>
      </c>
      <c r="H160" s="21">
        <v>198873</v>
      </c>
      <c r="I160" s="21">
        <v>252588</v>
      </c>
      <c r="J160" s="69">
        <f t="shared" si="58"/>
        <v>0.27009699657570407</v>
      </c>
      <c r="K160" s="21">
        <f t="shared" si="59"/>
        <v>53715</v>
      </c>
      <c r="L160" s="69">
        <f t="shared" si="60"/>
        <v>0.76757335498002122</v>
      </c>
      <c r="M160" s="21">
        <f t="shared" si="61"/>
        <v>109687</v>
      </c>
      <c r="N160" s="69">
        <f t="shared" si="57"/>
        <v>4.8679397788354818E-2</v>
      </c>
    </row>
    <row r="161" spans="2:14" x14ac:dyDescent="0.25">
      <c r="B161" s="267"/>
      <c r="C161" s="270"/>
      <c r="D161" s="20" t="s">
        <v>54</v>
      </c>
      <c r="E161" s="21">
        <v>220415</v>
      </c>
      <c r="F161" s="21">
        <v>103516</v>
      </c>
      <c r="G161" s="21">
        <v>164258</v>
      </c>
      <c r="H161" s="21">
        <v>229131</v>
      </c>
      <c r="I161" s="21">
        <v>239109</v>
      </c>
      <c r="J161" s="69">
        <f t="shared" si="58"/>
        <v>4.3547141155059865E-2</v>
      </c>
      <c r="K161" s="21">
        <f t="shared" si="59"/>
        <v>9978</v>
      </c>
      <c r="L161" s="69">
        <f t="shared" si="60"/>
        <v>8.4812739604836374E-2</v>
      </c>
      <c r="M161" s="21">
        <f t="shared" si="61"/>
        <v>18694</v>
      </c>
      <c r="N161" s="69">
        <f t="shared" si="57"/>
        <v>4.6081690839532091E-2</v>
      </c>
    </row>
    <row r="162" spans="2:14" x14ac:dyDescent="0.25">
      <c r="B162" s="267"/>
      <c r="C162" s="270"/>
      <c r="D162" s="20" t="s">
        <v>55</v>
      </c>
      <c r="E162" s="21">
        <v>250224</v>
      </c>
      <c r="F162" s="21">
        <v>96681</v>
      </c>
      <c r="G162" s="21">
        <v>140346</v>
      </c>
      <c r="H162" s="21">
        <v>257117</v>
      </c>
      <c r="I162" s="21">
        <v>278594</v>
      </c>
      <c r="J162" s="23">
        <f t="shared" si="58"/>
        <v>8.3530066078866927E-2</v>
      </c>
      <c r="K162" s="21">
        <f t="shared" si="59"/>
        <v>21477</v>
      </c>
      <c r="L162" s="23">
        <f t="shared" si="60"/>
        <v>0.1133784129420039</v>
      </c>
      <c r="M162" s="21">
        <f t="shared" si="61"/>
        <v>28370</v>
      </c>
      <c r="N162" s="23">
        <f t="shared" si="57"/>
        <v>5.3691339839774345E-2</v>
      </c>
    </row>
    <row r="163" spans="2:14" x14ac:dyDescent="0.25">
      <c r="B163" s="267"/>
      <c r="C163" s="271"/>
      <c r="D163" s="24" t="s">
        <v>56</v>
      </c>
      <c r="E163" s="70">
        <v>126097</v>
      </c>
      <c r="F163" s="70">
        <v>43425</v>
      </c>
      <c r="G163" s="70">
        <v>71959</v>
      </c>
      <c r="H163" s="70">
        <v>111437</v>
      </c>
      <c r="I163" s="70">
        <v>123198</v>
      </c>
      <c r="J163" s="47">
        <f t="shared" si="58"/>
        <v>0.10553945278498156</v>
      </c>
      <c r="K163" s="70">
        <f t="shared" si="59"/>
        <v>11761</v>
      </c>
      <c r="L163" s="47">
        <f t="shared" si="60"/>
        <v>-2.2990237674171521E-2</v>
      </c>
      <c r="M163" s="70">
        <f t="shared" si="61"/>
        <v>-2899</v>
      </c>
      <c r="N163" s="47">
        <f t="shared" si="57"/>
        <v>2.3743029948888057E-2</v>
      </c>
    </row>
    <row r="164" spans="2:14" x14ac:dyDescent="0.25">
      <c r="B164" s="267"/>
      <c r="C164" s="272" t="s">
        <v>28</v>
      </c>
      <c r="D164" s="64" t="s">
        <v>46</v>
      </c>
      <c r="E164" s="65">
        <v>4924849</v>
      </c>
      <c r="F164" s="65">
        <v>1664028</v>
      </c>
      <c r="G164" s="65">
        <v>2347681</v>
      </c>
      <c r="H164" s="65">
        <v>4832844</v>
      </c>
      <c r="I164" s="65">
        <v>5281361</v>
      </c>
      <c r="J164" s="66">
        <f>I164/H164-1</f>
        <v>9.2806016498773847E-2</v>
      </c>
      <c r="K164" s="65">
        <f>I164-H164</f>
        <v>448517</v>
      </c>
      <c r="L164" s="66">
        <f>I164/E164-1</f>
        <v>7.2390442833881741E-2</v>
      </c>
      <c r="M164" s="65">
        <f>I164-E164</f>
        <v>356512</v>
      </c>
      <c r="N164" s="66">
        <f>I164/$I$153</f>
        <v>1.0178372408146998</v>
      </c>
    </row>
    <row r="165" spans="2:14" x14ac:dyDescent="0.25">
      <c r="B165" s="267"/>
      <c r="C165" s="273"/>
      <c r="D165" s="27" t="s">
        <v>47</v>
      </c>
      <c r="E165" s="28">
        <v>1799528</v>
      </c>
      <c r="F165" s="28">
        <v>590539</v>
      </c>
      <c r="G165" s="28">
        <v>886032</v>
      </c>
      <c r="H165" s="28">
        <v>1785371</v>
      </c>
      <c r="I165" s="28">
        <v>1925016</v>
      </c>
      <c r="J165" s="81">
        <f t="shared" ref="J165" si="62">I165/H165-1</f>
        <v>7.8216236289264218E-2</v>
      </c>
      <c r="K165" s="28">
        <f t="shared" ref="K165" si="63">I165-H165</f>
        <v>139645</v>
      </c>
      <c r="L165" s="81">
        <f t="shared" ref="L165" si="64">I165/E165-1</f>
        <v>6.9733841318390111E-2</v>
      </c>
      <c r="M165" s="28">
        <f t="shared" ref="M165" si="65">I165-E165</f>
        <v>125488</v>
      </c>
      <c r="N165" s="39">
        <f t="shared" ref="N165:N174" si="66">I165/$I$153</f>
        <v>0.37099394909080258</v>
      </c>
    </row>
    <row r="166" spans="2:14" x14ac:dyDescent="0.25">
      <c r="B166" s="267"/>
      <c r="C166" s="273"/>
      <c r="D166" s="4" t="s">
        <v>48</v>
      </c>
      <c r="E166" s="30">
        <v>1327537</v>
      </c>
      <c r="F166" s="30">
        <v>404818</v>
      </c>
      <c r="G166" s="30">
        <v>494807</v>
      </c>
      <c r="H166" s="30">
        <v>1265143</v>
      </c>
      <c r="I166" s="30">
        <v>1346080</v>
      </c>
      <c r="J166" s="82">
        <f>I166/H166-1</f>
        <v>6.3974586272065759E-2</v>
      </c>
      <c r="K166" s="30">
        <f>I166-H166</f>
        <v>80937</v>
      </c>
      <c r="L166" s="82">
        <f>I166/E166-1</f>
        <v>1.3967972267439732E-2</v>
      </c>
      <c r="M166" s="30">
        <f>I166-E166</f>
        <v>18543</v>
      </c>
      <c r="N166" s="76">
        <f t="shared" si="66"/>
        <v>0.25941993988213474</v>
      </c>
    </row>
    <row r="167" spans="2:14" x14ac:dyDescent="0.25">
      <c r="B167" s="267"/>
      <c r="C167" s="273"/>
      <c r="D167" s="4" t="s">
        <v>49</v>
      </c>
      <c r="E167" s="30">
        <v>45810</v>
      </c>
      <c r="F167" s="30">
        <v>13335</v>
      </c>
      <c r="G167" s="30">
        <v>20284</v>
      </c>
      <c r="H167" s="30">
        <v>38233</v>
      </c>
      <c r="I167" s="30">
        <v>51566</v>
      </c>
      <c r="J167" s="82">
        <f t="shared" ref="J167:J174" si="67">I167/H167-1</f>
        <v>0.34873015457850554</v>
      </c>
      <c r="K167" s="30">
        <f t="shared" ref="K167:K174" si="68">I167-H167</f>
        <v>13333</v>
      </c>
      <c r="L167" s="82">
        <f t="shared" ref="L167:L174" si="69">I167/E167-1</f>
        <v>0.12564942152368475</v>
      </c>
      <c r="M167" s="30">
        <f t="shared" ref="M167:M174" si="70">I167-E167</f>
        <v>5756</v>
      </c>
      <c r="N167" s="76">
        <f t="shared" si="66"/>
        <v>9.9379298555525384E-3</v>
      </c>
    </row>
    <row r="168" spans="2:14" x14ac:dyDescent="0.25">
      <c r="B168" s="267"/>
      <c r="C168" s="273"/>
      <c r="D168" s="4" t="s">
        <v>50</v>
      </c>
      <c r="E168" s="30">
        <v>139160</v>
      </c>
      <c r="F168" s="30">
        <v>57877</v>
      </c>
      <c r="G168" s="30">
        <v>71245</v>
      </c>
      <c r="H168" s="30">
        <v>164270</v>
      </c>
      <c r="I168" s="30">
        <v>183368</v>
      </c>
      <c r="J168" s="82">
        <f t="shared" si="67"/>
        <v>0.11625981615632797</v>
      </c>
      <c r="K168" s="30">
        <f t="shared" si="68"/>
        <v>19098</v>
      </c>
      <c r="L168" s="82">
        <f t="shared" si="69"/>
        <v>0.31767749353262431</v>
      </c>
      <c r="M168" s="30">
        <f t="shared" si="70"/>
        <v>44208</v>
      </c>
      <c r="N168" s="76">
        <f t="shared" si="66"/>
        <v>3.5339144431465651E-2</v>
      </c>
    </row>
    <row r="169" spans="2:14" x14ac:dyDescent="0.25">
      <c r="B169" s="267"/>
      <c r="C169" s="273"/>
      <c r="D169" s="4" t="s">
        <v>51</v>
      </c>
      <c r="E169" s="30">
        <v>806433</v>
      </c>
      <c r="F169" s="30">
        <v>240954</v>
      </c>
      <c r="G169" s="30">
        <v>355287</v>
      </c>
      <c r="H169" s="30">
        <v>720575</v>
      </c>
      <c r="I169" s="30">
        <v>811299</v>
      </c>
      <c r="J169" s="82">
        <f t="shared" si="67"/>
        <v>0.12590500641848523</v>
      </c>
      <c r="K169" s="30">
        <f t="shared" si="68"/>
        <v>90724</v>
      </c>
      <c r="L169" s="82">
        <f t="shared" si="69"/>
        <v>6.0339792642414292E-3</v>
      </c>
      <c r="M169" s="30">
        <f t="shared" si="70"/>
        <v>4866</v>
      </c>
      <c r="N169" s="76">
        <f t="shared" si="66"/>
        <v>0.15635559387735948</v>
      </c>
    </row>
    <row r="170" spans="2:14" x14ac:dyDescent="0.25">
      <c r="B170" s="267"/>
      <c r="C170" s="273"/>
      <c r="D170" s="4" t="s">
        <v>52</v>
      </c>
      <c r="E170" s="30">
        <v>56230</v>
      </c>
      <c r="F170" s="30">
        <v>24525</v>
      </c>
      <c r="G170" s="30">
        <v>33497</v>
      </c>
      <c r="H170" s="30">
        <v>51855</v>
      </c>
      <c r="I170" s="30">
        <v>58492</v>
      </c>
      <c r="J170" s="82">
        <f t="shared" si="67"/>
        <v>0.127991514800887</v>
      </c>
      <c r="K170" s="30">
        <f t="shared" si="68"/>
        <v>6637</v>
      </c>
      <c r="L170" s="82">
        <f t="shared" si="69"/>
        <v>4.0227636492975227E-2</v>
      </c>
      <c r="M170" s="30">
        <f t="shared" si="70"/>
        <v>2262</v>
      </c>
      <c r="N170" s="76">
        <f t="shared" si="66"/>
        <v>1.1272726081351648E-2</v>
      </c>
    </row>
    <row r="171" spans="2:14" x14ac:dyDescent="0.25">
      <c r="B171" s="267"/>
      <c r="C171" s="273"/>
      <c r="D171" s="4" t="s">
        <v>53</v>
      </c>
      <c r="E171" s="30">
        <v>146100</v>
      </c>
      <c r="F171" s="30">
        <v>80970</v>
      </c>
      <c r="G171" s="30">
        <v>108554</v>
      </c>
      <c r="H171" s="30">
        <v>202302</v>
      </c>
      <c r="I171" s="30">
        <v>255835</v>
      </c>
      <c r="J171" s="82">
        <f t="shared" si="67"/>
        <v>0.26461923263240106</v>
      </c>
      <c r="K171" s="30">
        <f t="shared" si="68"/>
        <v>53533</v>
      </c>
      <c r="L171" s="82">
        <f t="shared" si="69"/>
        <v>0.75109514031485292</v>
      </c>
      <c r="M171" s="30">
        <f t="shared" si="70"/>
        <v>109735</v>
      </c>
      <c r="N171" s="76">
        <f t="shared" si="66"/>
        <v>4.9305167835303955E-2</v>
      </c>
    </row>
    <row r="172" spans="2:14" x14ac:dyDescent="0.25">
      <c r="B172" s="267"/>
      <c r="C172" s="273"/>
      <c r="D172" s="4" t="s">
        <v>54</v>
      </c>
      <c r="E172" s="30">
        <v>221911</v>
      </c>
      <c r="F172" s="30">
        <v>104957</v>
      </c>
      <c r="G172" s="30">
        <v>164413</v>
      </c>
      <c r="H172" s="30">
        <v>230406</v>
      </c>
      <c r="I172" s="30">
        <v>240602</v>
      </c>
      <c r="J172" s="82">
        <f t="shared" si="67"/>
        <v>4.4252319818060215E-2</v>
      </c>
      <c r="K172" s="30">
        <f t="shared" si="68"/>
        <v>10196</v>
      </c>
      <c r="L172" s="82">
        <f t="shared" si="69"/>
        <v>8.4227460558512268E-2</v>
      </c>
      <c r="M172" s="30">
        <f t="shared" si="70"/>
        <v>18691</v>
      </c>
      <c r="N172" s="76">
        <f t="shared" si="66"/>
        <v>4.6369425573161614E-2</v>
      </c>
    </row>
    <row r="173" spans="2:14" x14ac:dyDescent="0.25">
      <c r="B173" s="267"/>
      <c r="C173" s="273"/>
      <c r="D173" s="4" t="s">
        <v>55</v>
      </c>
      <c r="E173" s="30">
        <v>254169</v>
      </c>
      <c r="F173" s="30">
        <v>100783</v>
      </c>
      <c r="G173" s="30">
        <v>141329</v>
      </c>
      <c r="H173" s="30">
        <v>261644</v>
      </c>
      <c r="I173" s="30">
        <v>283635</v>
      </c>
      <c r="J173" s="32">
        <f t="shared" si="67"/>
        <v>8.4049318921893823E-2</v>
      </c>
      <c r="K173" s="30">
        <f t="shared" si="68"/>
        <v>21991</v>
      </c>
      <c r="L173" s="32">
        <f t="shared" si="69"/>
        <v>0.11593073899649453</v>
      </c>
      <c r="M173" s="30">
        <f t="shared" si="70"/>
        <v>29466</v>
      </c>
      <c r="N173" s="43">
        <f t="shared" si="66"/>
        <v>5.466285410114502E-2</v>
      </c>
    </row>
    <row r="174" spans="2:14" x14ac:dyDescent="0.25">
      <c r="B174" s="267"/>
      <c r="C174" s="274"/>
      <c r="D174" s="33" t="s">
        <v>56</v>
      </c>
      <c r="E174" s="72">
        <v>127971</v>
      </c>
      <c r="F174" s="72">
        <v>45270</v>
      </c>
      <c r="G174" s="72">
        <v>72233</v>
      </c>
      <c r="H174" s="72">
        <v>113045</v>
      </c>
      <c r="I174" s="72">
        <v>125468</v>
      </c>
      <c r="J174" s="73">
        <f t="shared" si="67"/>
        <v>0.10989428988455918</v>
      </c>
      <c r="K174" s="72">
        <f t="shared" si="68"/>
        <v>12423</v>
      </c>
      <c r="L174" s="73">
        <f t="shared" si="69"/>
        <v>-1.955911886286732E-2</v>
      </c>
      <c r="M174" s="72">
        <f t="shared" si="70"/>
        <v>-2503</v>
      </c>
      <c r="N174" s="56">
        <f t="shared" si="66"/>
        <v>2.4180510086422562E-2</v>
      </c>
    </row>
    <row r="175" spans="2:14" x14ac:dyDescent="0.25">
      <c r="B175" s="267"/>
      <c r="C175" s="269" t="s">
        <v>31</v>
      </c>
      <c r="D175" s="64" t="s">
        <v>46</v>
      </c>
      <c r="E175" s="65">
        <v>34034766</v>
      </c>
      <c r="F175" s="65">
        <v>10243785</v>
      </c>
      <c r="G175" s="65">
        <v>13903380</v>
      </c>
      <c r="H175" s="65">
        <v>31405937</v>
      </c>
      <c r="I175" s="65">
        <v>34509923</v>
      </c>
      <c r="J175" s="66">
        <f t="shared" si="58"/>
        <v>9.8834370074677214E-2</v>
      </c>
      <c r="K175" s="65">
        <f t="shared" si="59"/>
        <v>3103986</v>
      </c>
      <c r="L175" s="66">
        <f t="shared" si="60"/>
        <v>1.3960930420382489E-2</v>
      </c>
      <c r="M175" s="65">
        <f t="shared" si="61"/>
        <v>475157</v>
      </c>
      <c r="N175" s="66">
        <f>I175/$I$175</f>
        <v>1</v>
      </c>
    </row>
    <row r="176" spans="2:14" x14ac:dyDescent="0.25">
      <c r="B176" s="267"/>
      <c r="C176" s="270"/>
      <c r="D176" s="16" t="s">
        <v>47</v>
      </c>
      <c r="E176" s="17">
        <v>13105945</v>
      </c>
      <c r="F176" s="17">
        <v>3913809</v>
      </c>
      <c r="G176" s="17">
        <v>5763674</v>
      </c>
      <c r="H176" s="17">
        <v>12632387</v>
      </c>
      <c r="I176" s="17">
        <v>13590517</v>
      </c>
      <c r="J176" s="19">
        <f t="shared" si="58"/>
        <v>7.5847106330735325E-2</v>
      </c>
      <c r="K176" s="17">
        <f t="shared" si="59"/>
        <v>958130</v>
      </c>
      <c r="L176" s="19">
        <f t="shared" si="60"/>
        <v>3.6973449835170147E-2</v>
      </c>
      <c r="M176" s="17">
        <f t="shared" si="61"/>
        <v>484572</v>
      </c>
      <c r="N176" s="19">
        <f t="shared" ref="N176:N185" si="71">I176/$I$175</f>
        <v>0.39381475872896038</v>
      </c>
    </row>
    <row r="177" spans="2:14" x14ac:dyDescent="0.25">
      <c r="B177" s="267"/>
      <c r="C177" s="270"/>
      <c r="D177" s="20" t="s">
        <v>48</v>
      </c>
      <c r="E177" s="21">
        <v>10093577</v>
      </c>
      <c r="F177" s="21">
        <v>2858440</v>
      </c>
      <c r="G177" s="21">
        <v>3367162</v>
      </c>
      <c r="H177" s="21">
        <v>8865243</v>
      </c>
      <c r="I177" s="21">
        <v>9739308</v>
      </c>
      <c r="J177" s="69">
        <f t="shared" si="58"/>
        <v>9.8594590131370285E-2</v>
      </c>
      <c r="K177" s="21">
        <f t="shared" si="59"/>
        <v>874065</v>
      </c>
      <c r="L177" s="69">
        <f t="shared" si="60"/>
        <v>-3.5098459148823036E-2</v>
      </c>
      <c r="M177" s="21">
        <f t="shared" si="61"/>
        <v>-354269</v>
      </c>
      <c r="N177" s="69">
        <f t="shared" si="71"/>
        <v>0.28221761027980269</v>
      </c>
    </row>
    <row r="178" spans="2:14" x14ac:dyDescent="0.25">
      <c r="B178" s="267"/>
      <c r="C178" s="270"/>
      <c r="D178" s="20" t="s">
        <v>49</v>
      </c>
      <c r="E178" s="21">
        <v>234787</v>
      </c>
      <c r="F178" s="21">
        <v>65275</v>
      </c>
      <c r="G178" s="21">
        <v>98762</v>
      </c>
      <c r="H178" s="21">
        <v>168339</v>
      </c>
      <c r="I178" s="21">
        <v>182035</v>
      </c>
      <c r="J178" s="69">
        <f t="shared" si="58"/>
        <v>8.1359637398344953E-2</v>
      </c>
      <c r="K178" s="21">
        <f t="shared" si="59"/>
        <v>13696</v>
      </c>
      <c r="L178" s="69">
        <f t="shared" si="60"/>
        <v>-0.22468024209176829</v>
      </c>
      <c r="M178" s="21">
        <f t="shared" si="61"/>
        <v>-52752</v>
      </c>
      <c r="N178" s="69">
        <f t="shared" si="71"/>
        <v>5.274859639646255E-3</v>
      </c>
    </row>
    <row r="179" spans="2:14" x14ac:dyDescent="0.25">
      <c r="B179" s="267"/>
      <c r="C179" s="270"/>
      <c r="D179" s="20" t="s">
        <v>50</v>
      </c>
      <c r="E179" s="21">
        <v>834528</v>
      </c>
      <c r="F179" s="21">
        <v>295880</v>
      </c>
      <c r="G179" s="21">
        <v>419370</v>
      </c>
      <c r="H179" s="21">
        <v>1014697</v>
      </c>
      <c r="I179" s="21">
        <v>1034949</v>
      </c>
      <c r="J179" s="69">
        <f t="shared" si="58"/>
        <v>1.9958667464277546E-2</v>
      </c>
      <c r="K179" s="21">
        <f t="shared" si="59"/>
        <v>20252</v>
      </c>
      <c r="L179" s="69">
        <f t="shared" si="60"/>
        <v>0.24016090532612444</v>
      </c>
      <c r="M179" s="21">
        <f t="shared" si="61"/>
        <v>200421</v>
      </c>
      <c r="N179" s="69">
        <f t="shared" si="71"/>
        <v>2.9989895949637441E-2</v>
      </c>
    </row>
    <row r="180" spans="2:14" x14ac:dyDescent="0.25">
      <c r="B180" s="267"/>
      <c r="C180" s="270"/>
      <c r="D180" s="20" t="s">
        <v>51</v>
      </c>
      <c r="E180" s="21">
        <v>5492551</v>
      </c>
      <c r="F180" s="21">
        <v>1546641</v>
      </c>
      <c r="G180" s="21">
        <v>1967362</v>
      </c>
      <c r="H180" s="21">
        <v>4352393</v>
      </c>
      <c r="I180" s="21">
        <v>5123327</v>
      </c>
      <c r="J180" s="69">
        <f t="shared" si="58"/>
        <v>0.17712876571577985</v>
      </c>
      <c r="K180" s="21">
        <f t="shared" si="59"/>
        <v>770934</v>
      </c>
      <c r="L180" s="69">
        <f t="shared" si="60"/>
        <v>-6.7222680317397199E-2</v>
      </c>
      <c r="M180" s="21">
        <f t="shared" si="61"/>
        <v>-369224</v>
      </c>
      <c r="N180" s="69">
        <f t="shared" si="71"/>
        <v>0.14845953148026439</v>
      </c>
    </row>
    <row r="181" spans="2:14" x14ac:dyDescent="0.25">
      <c r="B181" s="267"/>
      <c r="C181" s="270"/>
      <c r="D181" s="20" t="s">
        <v>52</v>
      </c>
      <c r="E181" s="21">
        <v>136126</v>
      </c>
      <c r="F181" s="21">
        <v>59047</v>
      </c>
      <c r="G181" s="21">
        <v>83402</v>
      </c>
      <c r="H181" s="21">
        <v>137757</v>
      </c>
      <c r="I181" s="21">
        <v>148334</v>
      </c>
      <c r="J181" s="69">
        <f t="shared" si="58"/>
        <v>7.6780127325653202E-2</v>
      </c>
      <c r="K181" s="21">
        <f t="shared" si="59"/>
        <v>10577</v>
      </c>
      <c r="L181" s="69">
        <f t="shared" si="60"/>
        <v>8.9681618500506932E-2</v>
      </c>
      <c r="M181" s="21">
        <f t="shared" si="61"/>
        <v>12208</v>
      </c>
      <c r="N181" s="69">
        <f t="shared" si="71"/>
        <v>4.2982999411502595E-3</v>
      </c>
    </row>
    <row r="182" spans="2:14" x14ac:dyDescent="0.25">
      <c r="B182" s="267"/>
      <c r="C182" s="270"/>
      <c r="D182" s="20" t="s">
        <v>53</v>
      </c>
      <c r="E182" s="21">
        <v>1055815</v>
      </c>
      <c r="F182" s="21">
        <v>442013</v>
      </c>
      <c r="G182" s="21">
        <v>749212</v>
      </c>
      <c r="H182" s="21">
        <v>1316064</v>
      </c>
      <c r="I182" s="21">
        <v>1447168</v>
      </c>
      <c r="J182" s="69">
        <f t="shared" si="58"/>
        <v>9.9618255647141885E-2</v>
      </c>
      <c r="K182" s="21">
        <f t="shared" si="59"/>
        <v>131104</v>
      </c>
      <c r="L182" s="69">
        <f t="shared" si="60"/>
        <v>0.37066436828421656</v>
      </c>
      <c r="M182" s="21">
        <f t="shared" si="61"/>
        <v>391353</v>
      </c>
      <c r="N182" s="69">
        <f t="shared" si="71"/>
        <v>4.1934837119167144E-2</v>
      </c>
    </row>
    <row r="183" spans="2:14" x14ac:dyDescent="0.25">
      <c r="B183" s="267"/>
      <c r="C183" s="270"/>
      <c r="D183" s="20" t="s">
        <v>54</v>
      </c>
      <c r="E183" s="21">
        <v>503437</v>
      </c>
      <c r="F183" s="21">
        <v>216673</v>
      </c>
      <c r="G183" s="21">
        <v>359169</v>
      </c>
      <c r="H183" s="21">
        <v>543499</v>
      </c>
      <c r="I183" s="21">
        <v>576462</v>
      </c>
      <c r="J183" s="69">
        <f t="shared" si="58"/>
        <v>6.0649605611049928E-2</v>
      </c>
      <c r="K183" s="21">
        <f t="shared" si="59"/>
        <v>32963</v>
      </c>
      <c r="L183" s="69">
        <f t="shared" si="60"/>
        <v>0.14505290632194301</v>
      </c>
      <c r="M183" s="21">
        <f t="shared" si="61"/>
        <v>73025</v>
      </c>
      <c r="N183" s="69">
        <f t="shared" si="71"/>
        <v>1.6704238951793661E-2</v>
      </c>
    </row>
    <row r="184" spans="2:14" x14ac:dyDescent="0.25">
      <c r="B184" s="267"/>
      <c r="C184" s="270"/>
      <c r="D184" s="20" t="s">
        <v>55</v>
      </c>
      <c r="E184" s="21">
        <v>1856756</v>
      </c>
      <c r="F184" s="21">
        <v>610766</v>
      </c>
      <c r="G184" s="21">
        <v>774989</v>
      </c>
      <c r="H184" s="21">
        <v>1753117</v>
      </c>
      <c r="I184" s="21">
        <v>1886738</v>
      </c>
      <c r="J184" s="23">
        <f t="shared" si="58"/>
        <v>7.6219100037247856E-2</v>
      </c>
      <c r="K184" s="21">
        <f t="shared" si="59"/>
        <v>133621</v>
      </c>
      <c r="L184" s="23">
        <f t="shared" si="60"/>
        <v>1.6147517498260378E-2</v>
      </c>
      <c r="M184" s="21">
        <f t="shared" si="61"/>
        <v>29982</v>
      </c>
      <c r="N184" s="23">
        <f t="shared" si="71"/>
        <v>5.4672332940296622E-2</v>
      </c>
    </row>
    <row r="185" spans="2:14" x14ac:dyDescent="0.25">
      <c r="B185" s="267"/>
      <c r="C185" s="271"/>
      <c r="D185" s="24" t="s">
        <v>56</v>
      </c>
      <c r="E185" s="70">
        <v>721244</v>
      </c>
      <c r="F185" s="70">
        <v>235241</v>
      </c>
      <c r="G185" s="70">
        <v>320278</v>
      </c>
      <c r="H185" s="70">
        <v>622441</v>
      </c>
      <c r="I185" s="70">
        <v>781085</v>
      </c>
      <c r="J185" s="47">
        <f t="shared" si="58"/>
        <v>0.25487395592513984</v>
      </c>
      <c r="K185" s="70">
        <f t="shared" si="59"/>
        <v>158644</v>
      </c>
      <c r="L185" s="47">
        <f t="shared" si="60"/>
        <v>8.2969147750275862E-2</v>
      </c>
      <c r="M185" s="70">
        <f t="shared" si="61"/>
        <v>59841</v>
      </c>
      <c r="N185" s="47">
        <f t="shared" si="71"/>
        <v>2.2633634969281155E-2</v>
      </c>
    </row>
    <row r="186" spans="2:14" x14ac:dyDescent="0.25">
      <c r="B186" s="267"/>
      <c r="C186" s="272" t="s">
        <v>32</v>
      </c>
      <c r="D186" s="64" t="s">
        <v>46</v>
      </c>
      <c r="E186" s="74">
        <f t="shared" ref="E186:I187" si="72">E175/E153</f>
        <v>7.0442412853950467</v>
      </c>
      <c r="F186" s="74">
        <f t="shared" si="72"/>
        <v>6.5442824807720932</v>
      </c>
      <c r="G186" s="74">
        <f t="shared" si="72"/>
        <v>5.9532216226677823</v>
      </c>
      <c r="H186" s="74">
        <f t="shared" si="72"/>
        <v>6.6010991064347921</v>
      </c>
      <c r="I186" s="74">
        <f t="shared" si="72"/>
        <v>6.6508395860551373</v>
      </c>
      <c r="J186" s="66">
        <f t="shared" si="58"/>
        <v>7.5351814627140357E-3</v>
      </c>
      <c r="K186" s="74">
        <f t="shared" ref="K186:K187" si="73">(I186-H186)</f>
        <v>4.9740479620345113E-2</v>
      </c>
      <c r="L186" s="66">
        <f t="shared" si="60"/>
        <v>-5.5847277712584353E-2</v>
      </c>
      <c r="M186" s="74">
        <f t="shared" ref="M186:M187" si="74">(I186-E186)</f>
        <v>-0.39340169933990943</v>
      </c>
      <c r="N186" s="66"/>
    </row>
    <row r="187" spans="2:14" x14ac:dyDescent="0.25">
      <c r="B187" s="267"/>
      <c r="C187" s="273"/>
      <c r="D187" s="27" t="s">
        <v>47</v>
      </c>
      <c r="E187" s="38">
        <f t="shared" si="72"/>
        <v>7.4350901875799549</v>
      </c>
      <c r="F187" s="38">
        <f t="shared" si="72"/>
        <v>7.1048165891222386</v>
      </c>
      <c r="G187" s="38">
        <f t="shared" si="72"/>
        <v>6.5418610854156141</v>
      </c>
      <c r="H187" s="38">
        <f t="shared" si="72"/>
        <v>7.1895473603752658</v>
      </c>
      <c r="I187" s="38">
        <f t="shared" si="72"/>
        <v>7.1971014630901768</v>
      </c>
      <c r="J187" s="81">
        <f t="shared" si="58"/>
        <v>1.0507063012819007E-3</v>
      </c>
      <c r="K187" s="38">
        <f t="shared" si="73"/>
        <v>7.5541027149110818E-3</v>
      </c>
      <c r="L187" s="81">
        <f t="shared" si="60"/>
        <v>-3.2008855102703349E-2</v>
      </c>
      <c r="M187" s="38">
        <f t="shared" si="74"/>
        <v>-0.23798872448977804</v>
      </c>
      <c r="N187" s="39"/>
    </row>
    <row r="188" spans="2:14" x14ac:dyDescent="0.25">
      <c r="B188" s="267"/>
      <c r="C188" s="273"/>
      <c r="D188" s="4" t="s">
        <v>48</v>
      </c>
      <c r="E188" s="42">
        <f>E177/E155</f>
        <v>7.7678094151888821</v>
      </c>
      <c r="F188" s="42">
        <f>F177/F155</f>
        <v>7.6155004062928775</v>
      </c>
      <c r="G188" s="42">
        <f>G177/G155</f>
        <v>6.8402382490482632</v>
      </c>
      <c r="H188" s="42">
        <f>H177/H155</f>
        <v>7.1290659289847085</v>
      </c>
      <c r="I188" s="42">
        <f>I177/I155</f>
        <v>7.378386609473794</v>
      </c>
      <c r="J188" s="82">
        <f t="shared" si="58"/>
        <v>3.4972418963811203E-2</v>
      </c>
      <c r="K188" s="42">
        <f>(I188-H188)</f>
        <v>0.24932068048908551</v>
      </c>
      <c r="L188" s="82">
        <f t="shared" si="60"/>
        <v>-5.0132899109705975E-2</v>
      </c>
      <c r="M188" s="42">
        <f>(I188-E188)</f>
        <v>-0.38942280571508814</v>
      </c>
      <c r="N188" s="76"/>
    </row>
    <row r="189" spans="2:14" x14ac:dyDescent="0.25">
      <c r="B189" s="267"/>
      <c r="C189" s="273"/>
      <c r="D189" s="4" t="s">
        <v>49</v>
      </c>
      <c r="E189" s="42">
        <f t="shared" ref="E189:I196" si="75">E178/E156</f>
        <v>5.2086919868666248</v>
      </c>
      <c r="F189" s="42">
        <f t="shared" si="75"/>
        <v>5.1670228765930499</v>
      </c>
      <c r="G189" s="42">
        <f t="shared" si="75"/>
        <v>4.8986657407866669</v>
      </c>
      <c r="H189" s="42">
        <f t="shared" si="75"/>
        <v>4.4591931339567168</v>
      </c>
      <c r="I189" s="42">
        <f t="shared" si="75"/>
        <v>3.5577336512527848</v>
      </c>
      <c r="J189" s="82">
        <f t="shared" si="58"/>
        <v>-0.20215753290417626</v>
      </c>
      <c r="K189" s="42">
        <f t="shared" ref="K189:K196" si="76">(I189-H189)</f>
        <v>-0.90145948270393195</v>
      </c>
      <c r="L189" s="82">
        <f t="shared" si="60"/>
        <v>-0.31696217395396442</v>
      </c>
      <c r="M189" s="42">
        <f t="shared" ref="M189:M196" si="77">(I189-E189)</f>
        <v>-1.65095833561384</v>
      </c>
      <c r="N189" s="76"/>
    </row>
    <row r="190" spans="2:14" x14ac:dyDescent="0.25">
      <c r="B190" s="267"/>
      <c r="C190" s="273"/>
      <c r="D190" s="4" t="s">
        <v>50</v>
      </c>
      <c r="E190" s="42">
        <f t="shared" si="75"/>
        <v>6.0858480521564111</v>
      </c>
      <c r="F190" s="42">
        <f t="shared" si="75"/>
        <v>5.3491945835517871</v>
      </c>
      <c r="G190" s="42">
        <f t="shared" si="75"/>
        <v>5.9650944469731453</v>
      </c>
      <c r="H190" s="42">
        <f t="shared" si="75"/>
        <v>6.2993357337968714</v>
      </c>
      <c r="I190" s="42">
        <f t="shared" si="75"/>
        <v>5.7549280737556785</v>
      </c>
      <c r="J190" s="82">
        <f t="shared" si="58"/>
        <v>-8.642302665666235E-2</v>
      </c>
      <c r="K190" s="42">
        <f t="shared" si="76"/>
        <v>-0.5444076600411929</v>
      </c>
      <c r="L190" s="82">
        <f t="shared" si="60"/>
        <v>-5.4375327080911418E-2</v>
      </c>
      <c r="M190" s="42">
        <f t="shared" si="77"/>
        <v>-0.33091997840073262</v>
      </c>
      <c r="N190" s="76"/>
    </row>
    <row r="191" spans="2:14" x14ac:dyDescent="0.25">
      <c r="B191" s="267"/>
      <c r="C191" s="273"/>
      <c r="D191" s="4" t="s">
        <v>51</v>
      </c>
      <c r="E191" s="42">
        <f t="shared" si="75"/>
        <v>6.9374830274806403</v>
      </c>
      <c r="F191" s="42">
        <f t="shared" si="75"/>
        <v>6.8485442911860428</v>
      </c>
      <c r="G191" s="42">
        <f t="shared" si="75"/>
        <v>5.5543189800228117</v>
      </c>
      <c r="H191" s="42">
        <f t="shared" si="75"/>
        <v>6.1281889542046537</v>
      </c>
      <c r="I191" s="42">
        <f t="shared" si="75"/>
        <v>6.4214324031645127</v>
      </c>
      <c r="J191" s="82">
        <f t="shared" si="58"/>
        <v>4.7851567755374136E-2</v>
      </c>
      <c r="K191" s="42">
        <f t="shared" si="76"/>
        <v>0.29324344895985899</v>
      </c>
      <c r="L191" s="82">
        <f t="shared" si="60"/>
        <v>-7.4385857561302338E-2</v>
      </c>
      <c r="M191" s="42">
        <f t="shared" si="77"/>
        <v>-0.51605062431612758</v>
      </c>
      <c r="N191" s="76"/>
    </row>
    <row r="192" spans="2:14" x14ac:dyDescent="0.25">
      <c r="B192" s="267"/>
      <c r="C192" s="273"/>
      <c r="D192" s="4" t="s">
        <v>52</v>
      </c>
      <c r="E192" s="42">
        <f t="shared" si="75"/>
        <v>2.4357363966575409</v>
      </c>
      <c r="F192" s="42">
        <f t="shared" si="75"/>
        <v>2.437843193922629</v>
      </c>
      <c r="G192" s="42">
        <f t="shared" si="75"/>
        <v>2.4937806482478173</v>
      </c>
      <c r="H192" s="42">
        <f t="shared" si="75"/>
        <v>2.6756725259784404</v>
      </c>
      <c r="I192" s="42">
        <f t="shared" si="75"/>
        <v>2.5505786061867015</v>
      </c>
      <c r="J192" s="82">
        <f t="shared" si="58"/>
        <v>-4.6752328088428774E-2</v>
      </c>
      <c r="K192" s="42">
        <f t="shared" si="76"/>
        <v>-0.12509391979173889</v>
      </c>
      <c r="L192" s="82">
        <f t="shared" si="60"/>
        <v>4.714886622655623E-2</v>
      </c>
      <c r="M192" s="42">
        <f t="shared" si="77"/>
        <v>0.11484220952916058</v>
      </c>
      <c r="N192" s="76"/>
    </row>
    <row r="193" spans="2:14" x14ac:dyDescent="0.25">
      <c r="B193" s="267"/>
      <c r="C193" s="273"/>
      <c r="D193" s="4" t="s">
        <v>53</v>
      </c>
      <c r="E193" s="42">
        <f t="shared" si="75"/>
        <v>7.3884367499177754</v>
      </c>
      <c r="F193" s="42">
        <f t="shared" si="75"/>
        <v>5.7058231246853497</v>
      </c>
      <c r="G193" s="42">
        <f t="shared" si="75"/>
        <v>6.9720730697289195</v>
      </c>
      <c r="H193" s="42">
        <f t="shared" si="75"/>
        <v>6.6176102336667117</v>
      </c>
      <c r="I193" s="42">
        <f t="shared" si="75"/>
        <v>5.729361648217651</v>
      </c>
      <c r="J193" s="82">
        <f t="shared" si="58"/>
        <v>-0.13422497761051977</v>
      </c>
      <c r="K193" s="42">
        <f t="shared" si="76"/>
        <v>-0.88824858544906071</v>
      </c>
      <c r="L193" s="82">
        <f t="shared" si="60"/>
        <v>-0.22455022054815421</v>
      </c>
      <c r="M193" s="42">
        <f t="shared" si="77"/>
        <v>-1.6590751017001244</v>
      </c>
      <c r="N193" s="76"/>
    </row>
    <row r="194" spans="2:14" x14ac:dyDescent="0.25">
      <c r="B194" s="267"/>
      <c r="C194" s="273"/>
      <c r="D194" s="4" t="s">
        <v>54</v>
      </c>
      <c r="E194" s="42">
        <f t="shared" si="75"/>
        <v>2.2840414672322664</v>
      </c>
      <c r="F194" s="42">
        <f t="shared" si="75"/>
        <v>2.0931353607171839</v>
      </c>
      <c r="G194" s="42">
        <f t="shared" si="75"/>
        <v>2.1866149593931499</v>
      </c>
      <c r="H194" s="42">
        <f t="shared" si="75"/>
        <v>2.3720011696365835</v>
      </c>
      <c r="I194" s="42">
        <f t="shared" si="75"/>
        <v>2.410875374829053</v>
      </c>
      <c r="J194" s="82">
        <f t="shared" si="58"/>
        <v>1.6388779942476006E-2</v>
      </c>
      <c r="K194" s="42">
        <f t="shared" si="76"/>
        <v>3.8874205192469535E-2</v>
      </c>
      <c r="L194" s="82">
        <f t="shared" si="60"/>
        <v>5.5530475000736379E-2</v>
      </c>
      <c r="M194" s="42">
        <f t="shared" si="77"/>
        <v>0.12683390759678659</v>
      </c>
      <c r="N194" s="76"/>
    </row>
    <row r="195" spans="2:14" x14ac:dyDescent="0.25">
      <c r="B195" s="267"/>
      <c r="C195" s="273"/>
      <c r="D195" s="4" t="s">
        <v>55</v>
      </c>
      <c r="E195" s="42">
        <f t="shared" si="75"/>
        <v>7.4203753436920517</v>
      </c>
      <c r="F195" s="42">
        <f t="shared" si="75"/>
        <v>6.3173322576307651</v>
      </c>
      <c r="G195" s="42">
        <f t="shared" si="75"/>
        <v>5.5219885141008653</v>
      </c>
      <c r="H195" s="42">
        <f t="shared" si="75"/>
        <v>6.81836284648623</v>
      </c>
      <c r="I195" s="42">
        <f t="shared" si="75"/>
        <v>6.7723569064660403</v>
      </c>
      <c r="J195" s="32">
        <f t="shared" si="58"/>
        <v>-6.7473587217345976E-3</v>
      </c>
      <c r="K195" s="42">
        <f t="shared" si="76"/>
        <v>-4.6005940020189762E-2</v>
      </c>
      <c r="L195" s="32">
        <f t="shared" si="60"/>
        <v>-8.732960358627706E-2</v>
      </c>
      <c r="M195" s="42">
        <f t="shared" si="77"/>
        <v>-0.64801843722601138</v>
      </c>
      <c r="N195" s="43"/>
    </row>
    <row r="196" spans="2:14" x14ac:dyDescent="0.25">
      <c r="B196" s="267"/>
      <c r="C196" s="274"/>
      <c r="D196" s="33" t="s">
        <v>56</v>
      </c>
      <c r="E196" s="78">
        <f t="shared" si="75"/>
        <v>5.7197554263781054</v>
      </c>
      <c r="F196" s="78">
        <f t="shared" si="75"/>
        <v>5.4171790443293037</v>
      </c>
      <c r="G196" s="78">
        <f t="shared" si="75"/>
        <v>4.4508400617018022</v>
      </c>
      <c r="H196" s="78">
        <f t="shared" si="75"/>
        <v>5.585586474869209</v>
      </c>
      <c r="I196" s="78">
        <f t="shared" si="75"/>
        <v>6.340078572704102</v>
      </c>
      <c r="J196" s="73">
        <f t="shared" si="58"/>
        <v>0.13507840246132075</v>
      </c>
      <c r="K196" s="78">
        <f t="shared" si="76"/>
        <v>0.75449209783489302</v>
      </c>
      <c r="L196" s="73">
        <f t="shared" si="60"/>
        <v>0.10845273968624936</v>
      </c>
      <c r="M196" s="78">
        <f t="shared" si="77"/>
        <v>0.62032314632599661</v>
      </c>
      <c r="N196" s="56"/>
    </row>
    <row r="197" spans="2:14" x14ac:dyDescent="0.25">
      <c r="B197" s="267"/>
      <c r="C197" s="269" t="s">
        <v>39</v>
      </c>
      <c r="D197" s="64" t="s">
        <v>46</v>
      </c>
      <c r="E197" s="66">
        <v>0.70566445218302065</v>
      </c>
      <c r="F197" s="66">
        <v>0.42151592636549812</v>
      </c>
      <c r="G197" s="66">
        <v>0.46071549284573426</v>
      </c>
      <c r="H197" s="66">
        <v>0.69548218463868861</v>
      </c>
      <c r="I197" s="66">
        <v>0.75317428421984389</v>
      </c>
      <c r="J197" s="66">
        <f t="shared" si="58"/>
        <v>8.2952663426061779E-2</v>
      </c>
      <c r="K197" s="74">
        <f>(I197-H197)*100</f>
        <v>5.7692099581155283</v>
      </c>
      <c r="L197" s="66">
        <f t="shared" ref="L197" si="78">I197/F197-1</f>
        <v>0.78682283897088978</v>
      </c>
      <c r="M197" s="74">
        <f t="shared" ref="M197" si="79">I197-F197</f>
        <v>0.33165835785434578</v>
      </c>
      <c r="N197" s="66"/>
    </row>
    <row r="198" spans="2:14" x14ac:dyDescent="0.25">
      <c r="B198" s="267"/>
      <c r="C198" s="270"/>
      <c r="D198" s="16" t="s">
        <v>47</v>
      </c>
      <c r="E198" s="19">
        <v>0.76972196158821105</v>
      </c>
      <c r="F198" s="19">
        <v>0.49563348888170433</v>
      </c>
      <c r="G198" s="19">
        <v>0.53007392392769836</v>
      </c>
      <c r="H198" s="19">
        <v>0.78235212112064911</v>
      </c>
      <c r="I198" s="19">
        <v>0.81120905005064936</v>
      </c>
      <c r="J198" s="19">
        <f t="shared" si="58"/>
        <v>3.6884835039068253E-2</v>
      </c>
      <c r="K198" s="45">
        <f t="shared" ref="K198" si="80">(I198-H198)*100</f>
        <v>2.8856928930000247</v>
      </c>
      <c r="L198" s="19">
        <f t="shared" si="60"/>
        <v>5.3898797920271857E-2</v>
      </c>
      <c r="M198" s="45">
        <f t="shared" ref="M198" si="81">(I198-E198)*100</f>
        <v>4.1487088462438315</v>
      </c>
      <c r="N198" s="19"/>
    </row>
    <row r="199" spans="2:14" x14ac:dyDescent="0.25">
      <c r="B199" s="267"/>
      <c r="C199" s="270"/>
      <c r="D199" s="20" t="s">
        <v>48</v>
      </c>
      <c r="E199" s="69">
        <v>0.67192823926387557</v>
      </c>
      <c r="F199" s="69">
        <v>0.41641203353334449</v>
      </c>
      <c r="G199" s="69">
        <v>0.38237984856351559</v>
      </c>
      <c r="H199" s="69">
        <v>0.63514820255836268</v>
      </c>
      <c r="I199" s="69">
        <v>0.71202240207954559</v>
      </c>
      <c r="J199" s="69">
        <f t="shared" si="58"/>
        <v>0.12103348354216448</v>
      </c>
      <c r="K199" s="46">
        <f>(I199-H199)*100</f>
        <v>7.6874199521182902</v>
      </c>
      <c r="L199" s="69">
        <f t="shared" si="60"/>
        <v>5.96703047628937E-2</v>
      </c>
      <c r="M199" s="46">
        <f>(I199-E199)*100</f>
        <v>4.0094162815670025</v>
      </c>
      <c r="N199" s="69"/>
    </row>
    <row r="200" spans="2:14" x14ac:dyDescent="0.25">
      <c r="B200" s="267"/>
      <c r="C200" s="270"/>
      <c r="D200" s="20" t="s">
        <v>49</v>
      </c>
      <c r="E200" s="69">
        <v>0.57076491108653105</v>
      </c>
      <c r="F200" s="69">
        <v>0.42174668708366447</v>
      </c>
      <c r="G200" s="69">
        <v>0.40408330264719122</v>
      </c>
      <c r="H200" s="69">
        <v>0.53778304538949095</v>
      </c>
      <c r="I200" s="69">
        <v>0.55454348826086564</v>
      </c>
      <c r="J200" s="69">
        <f t="shared" si="58"/>
        <v>3.1165807503722665E-2</v>
      </c>
      <c r="K200" s="46">
        <f t="shared" ref="K200:K207" si="82">(I200-H200)*100</f>
        <v>1.6760442871374681</v>
      </c>
      <c r="L200" s="69">
        <f t="shared" si="60"/>
        <v>-2.8420497670022637E-2</v>
      </c>
      <c r="M200" s="46">
        <f t="shared" ref="M200:M207" si="83">(I200-E200)*100</f>
        <v>-1.622142282566541</v>
      </c>
      <c r="N200" s="69"/>
    </row>
    <row r="201" spans="2:14" x14ac:dyDescent="0.25">
      <c r="B201" s="267"/>
      <c r="C201" s="270"/>
      <c r="D201" s="20" t="s">
        <v>50</v>
      </c>
      <c r="E201" s="69">
        <v>0.56176365655817706</v>
      </c>
      <c r="F201" s="69">
        <v>0.31148476369141237</v>
      </c>
      <c r="G201" s="69">
        <v>0.28621210694206145</v>
      </c>
      <c r="H201" s="69">
        <v>0.60938004840462912</v>
      </c>
      <c r="I201" s="69">
        <v>0.6452598187198163</v>
      </c>
      <c r="J201" s="69">
        <f t="shared" si="58"/>
        <v>5.8879135293518736E-2</v>
      </c>
      <c r="K201" s="46">
        <f t="shared" si="82"/>
        <v>3.5879770315187187</v>
      </c>
      <c r="L201" s="69">
        <f t="shared" si="60"/>
        <v>0.14863218933244093</v>
      </c>
      <c r="M201" s="46">
        <f t="shared" si="83"/>
        <v>8.3496162161639234</v>
      </c>
      <c r="N201" s="69"/>
    </row>
    <row r="202" spans="2:14" x14ac:dyDescent="0.25">
      <c r="B202" s="267"/>
      <c r="C202" s="270"/>
      <c r="D202" s="20" t="s">
        <v>51</v>
      </c>
      <c r="E202" s="69">
        <v>0.70518161483742259</v>
      </c>
      <c r="F202" s="69">
        <v>0.48948502261743165</v>
      </c>
      <c r="G202" s="69">
        <v>0.48615455783025679</v>
      </c>
      <c r="H202" s="69">
        <v>0.6493275173640638</v>
      </c>
      <c r="I202" s="69">
        <v>0.73071425433679682</v>
      </c>
      <c r="J202" s="69">
        <f t="shared" si="58"/>
        <v>0.12534003995875831</v>
      </c>
      <c r="K202" s="46">
        <f t="shared" si="82"/>
        <v>8.1386736972733011</v>
      </c>
      <c r="L202" s="69">
        <f t="shared" si="60"/>
        <v>3.6207182606796451E-2</v>
      </c>
      <c r="M202" s="46">
        <f t="shared" si="83"/>
        <v>2.5532639499374232</v>
      </c>
      <c r="N202" s="69"/>
    </row>
    <row r="203" spans="2:14" x14ac:dyDescent="0.25">
      <c r="B203" s="267"/>
      <c r="C203" s="270"/>
      <c r="D203" s="20" t="s">
        <v>52</v>
      </c>
      <c r="E203" s="69">
        <v>0.52295410715246138</v>
      </c>
      <c r="F203" s="69">
        <v>0.5147906295498732</v>
      </c>
      <c r="G203" s="69">
        <v>0.42945341263098274</v>
      </c>
      <c r="H203" s="69">
        <v>0.57741590694750078</v>
      </c>
      <c r="I203" s="69">
        <v>0.61259601883208059</v>
      </c>
      <c r="J203" s="69">
        <f t="shared" si="58"/>
        <v>6.0926814556528042E-2</v>
      </c>
      <c r="K203" s="46">
        <f t="shared" si="82"/>
        <v>3.5180111884579812</v>
      </c>
      <c r="L203" s="69">
        <f t="shared" si="60"/>
        <v>0.17141449020780919</v>
      </c>
      <c r="M203" s="46">
        <f t="shared" si="83"/>
        <v>8.9641911679619213</v>
      </c>
      <c r="N203" s="69"/>
    </row>
    <row r="204" spans="2:14" x14ac:dyDescent="0.25">
      <c r="B204" s="267"/>
      <c r="C204" s="270"/>
      <c r="D204" s="20" t="s">
        <v>53</v>
      </c>
      <c r="E204" s="69">
        <v>0.70135878861553691</v>
      </c>
      <c r="F204" s="69">
        <v>0.60407891607923314</v>
      </c>
      <c r="G204" s="69">
        <v>0.70336128458075009</v>
      </c>
      <c r="H204" s="69">
        <v>0.8015089072176752</v>
      </c>
      <c r="I204" s="69">
        <v>0.82779844332469787</v>
      </c>
      <c r="J204" s="69">
        <f t="shared" si="58"/>
        <v>3.2800054834428494E-2</v>
      </c>
      <c r="K204" s="46">
        <f t="shared" si="82"/>
        <v>2.6289536107022671</v>
      </c>
      <c r="L204" s="69">
        <f t="shared" si="60"/>
        <v>0.18027813547292881</v>
      </c>
      <c r="M204" s="46">
        <f t="shared" si="83"/>
        <v>12.643965470916097</v>
      </c>
      <c r="N204" s="69"/>
    </row>
    <row r="205" spans="2:14" x14ac:dyDescent="0.25">
      <c r="B205" s="267"/>
      <c r="C205" s="270"/>
      <c r="D205" s="20" t="s">
        <v>54</v>
      </c>
      <c r="E205" s="69">
        <v>0.51296533102376651</v>
      </c>
      <c r="F205" s="69">
        <v>0.43917828766012645</v>
      </c>
      <c r="G205" s="69">
        <v>0.43287194104141685</v>
      </c>
      <c r="H205" s="69">
        <v>0.55540181632567553</v>
      </c>
      <c r="I205" s="69">
        <v>0.56942335787332776</v>
      </c>
      <c r="J205" s="69">
        <f t="shared" si="58"/>
        <v>2.5245761060727734E-2</v>
      </c>
      <c r="K205" s="46">
        <f t="shared" si="82"/>
        <v>1.4021541547652228</v>
      </c>
      <c r="L205" s="69">
        <f t="shared" si="60"/>
        <v>0.11006207132338441</v>
      </c>
      <c r="M205" s="46">
        <f t="shared" si="83"/>
        <v>5.6458026849561254</v>
      </c>
      <c r="N205" s="69"/>
    </row>
    <row r="206" spans="2:14" x14ac:dyDescent="0.25">
      <c r="B206" s="267"/>
      <c r="C206" s="270"/>
      <c r="D206" s="20" t="s">
        <v>55</v>
      </c>
      <c r="E206" s="69">
        <v>0.73831679821858165</v>
      </c>
      <c r="F206" s="69">
        <v>0.49125694136118242</v>
      </c>
      <c r="G206" s="69">
        <v>0.48201408869433904</v>
      </c>
      <c r="H206" s="69">
        <v>0.74892677369097149</v>
      </c>
      <c r="I206" s="69">
        <v>0.81331329152256404</v>
      </c>
      <c r="J206" s="69">
        <f t="shared" si="58"/>
        <v>8.5971713248110149E-2</v>
      </c>
      <c r="K206" s="46">
        <f t="shared" si="82"/>
        <v>6.4386517831592549</v>
      </c>
      <c r="L206" s="69">
        <f t="shared" si="60"/>
        <v>0.10157766081570219</v>
      </c>
      <c r="M206" s="46">
        <f t="shared" si="83"/>
        <v>7.4996493303982392</v>
      </c>
      <c r="N206" s="23"/>
    </row>
    <row r="207" spans="2:14" x14ac:dyDescent="0.25">
      <c r="B207" s="267"/>
      <c r="C207" s="271"/>
      <c r="D207" s="24" t="s">
        <v>56</v>
      </c>
      <c r="E207" s="69">
        <v>0.58427290328329673</v>
      </c>
      <c r="F207" s="69">
        <v>0.36139382757206262</v>
      </c>
      <c r="G207" s="69">
        <v>0.30640431884692987</v>
      </c>
      <c r="H207" s="69">
        <v>0.53127749995092155</v>
      </c>
      <c r="I207" s="69">
        <v>0.69652045193105105</v>
      </c>
      <c r="J207" s="69">
        <f t="shared" si="58"/>
        <v>0.31102945634888424</v>
      </c>
      <c r="K207" s="46">
        <f t="shared" si="82"/>
        <v>16.52429519801295</v>
      </c>
      <c r="L207" s="69">
        <f t="shared" si="60"/>
        <v>0.19211493125384393</v>
      </c>
      <c r="M207" s="46">
        <f t="shared" si="83"/>
        <v>11.224754864775432</v>
      </c>
      <c r="N207" s="47"/>
    </row>
    <row r="208" spans="2:14" x14ac:dyDescent="0.25">
      <c r="B208" s="267"/>
      <c r="C208" s="277" t="s">
        <v>58</v>
      </c>
      <c r="D208" s="64" t="s">
        <v>46</v>
      </c>
      <c r="E208" s="65">
        <v>132143.66666666666</v>
      </c>
      <c r="F208" s="65">
        <v>66420</v>
      </c>
      <c r="G208" s="65">
        <v>82455.583333333328</v>
      </c>
      <c r="H208" s="65">
        <v>123695.91666666667</v>
      </c>
      <c r="I208" s="65">
        <v>125536.41666666667</v>
      </c>
      <c r="J208" s="66">
        <f t="shared" si="58"/>
        <v>1.4879230047340597E-2</v>
      </c>
      <c r="K208" s="65">
        <f t="shared" ref="K208:K209" si="84">I208-H208</f>
        <v>1840.5</v>
      </c>
      <c r="L208" s="66">
        <f t="shared" si="60"/>
        <v>-5.0000504501413801E-2</v>
      </c>
      <c r="M208" s="65">
        <f t="shared" ref="M208:M209" si="85">I208-E208</f>
        <v>-6607.2499999999854</v>
      </c>
      <c r="N208" s="66">
        <f t="shared" ref="N208:N209" si="86">I208/$I$135</f>
        <v>0.99264953953368229</v>
      </c>
    </row>
    <row r="209" spans="2:14" x14ac:dyDescent="0.25">
      <c r="B209" s="267"/>
      <c r="C209" s="273"/>
      <c r="D209" s="27" t="s">
        <v>47</v>
      </c>
      <c r="E209" s="28">
        <v>46648</v>
      </c>
      <c r="F209" s="28">
        <v>21610.583333333332</v>
      </c>
      <c r="G209" s="28">
        <v>29696.5</v>
      </c>
      <c r="H209" s="28">
        <v>44232.666666666664</v>
      </c>
      <c r="I209" s="28">
        <v>45902.166666666664</v>
      </c>
      <c r="J209" s="37">
        <f t="shared" si="58"/>
        <v>3.7743598245640442E-2</v>
      </c>
      <c r="K209" s="28">
        <f t="shared" si="84"/>
        <v>1669.5</v>
      </c>
      <c r="L209" s="37">
        <f t="shared" si="60"/>
        <v>-1.5988538272451835E-2</v>
      </c>
      <c r="M209" s="28">
        <f t="shared" si="85"/>
        <v>-745.83333333333576</v>
      </c>
      <c r="N209" s="39">
        <f t="shared" si="86"/>
        <v>0.36296053221155616</v>
      </c>
    </row>
    <row r="210" spans="2:14" x14ac:dyDescent="0.25">
      <c r="B210" s="267"/>
      <c r="C210" s="273"/>
      <c r="D210" s="4" t="s">
        <v>48</v>
      </c>
      <c r="E210" s="30">
        <v>41159</v>
      </c>
      <c r="F210" s="30">
        <v>18784.916666666668</v>
      </c>
      <c r="G210" s="30">
        <v>24064.333333333332</v>
      </c>
      <c r="H210" s="30">
        <v>38224.583333333336</v>
      </c>
      <c r="I210" s="30">
        <v>37475.083333333336</v>
      </c>
      <c r="J210" s="75">
        <f t="shared" si="58"/>
        <v>-1.9607800390237573E-2</v>
      </c>
      <c r="K210" s="30">
        <f>I210-H210</f>
        <v>-749.5</v>
      </c>
      <c r="L210" s="75">
        <f t="shared" si="60"/>
        <v>-8.9504523109566914E-2</v>
      </c>
      <c r="M210" s="30">
        <f>I210-E210</f>
        <v>-3683.9166666666642</v>
      </c>
      <c r="N210" s="76">
        <f>I210/$I$135</f>
        <v>0.29632536281161209</v>
      </c>
    </row>
    <row r="211" spans="2:14" x14ac:dyDescent="0.25">
      <c r="B211" s="267"/>
      <c r="C211" s="273"/>
      <c r="D211" s="4" t="s">
        <v>49</v>
      </c>
      <c r="E211" s="30">
        <v>1127</v>
      </c>
      <c r="F211" s="30">
        <v>423.75</v>
      </c>
      <c r="G211" s="30">
        <v>668.66666666666663</v>
      </c>
      <c r="H211" s="30">
        <v>857.33333333333337</v>
      </c>
      <c r="I211" s="30">
        <v>899.58333333333337</v>
      </c>
      <c r="J211" s="75">
        <f t="shared" si="58"/>
        <v>4.9280715396578634E-2</v>
      </c>
      <c r="K211" s="30">
        <f t="shared" ref="K211:K218" si="87">I211-H211</f>
        <v>42.25</v>
      </c>
      <c r="L211" s="75">
        <f t="shared" si="60"/>
        <v>-0.20178941141674056</v>
      </c>
      <c r="M211" s="30">
        <f t="shared" ref="M211:M218" si="88">I211-E211</f>
        <v>-227.41666666666663</v>
      </c>
      <c r="N211" s="76">
        <f t="shared" ref="N211:N218" si="89">I211/$I$135</f>
        <v>7.1132425579470641E-3</v>
      </c>
    </row>
    <row r="212" spans="2:14" x14ac:dyDescent="0.25">
      <c r="B212" s="267"/>
      <c r="C212" s="273"/>
      <c r="D212" s="4" t="s">
        <v>50</v>
      </c>
      <c r="E212" s="30">
        <v>4070</v>
      </c>
      <c r="F212" s="30">
        <v>2596.0833333333335</v>
      </c>
      <c r="G212" s="30">
        <v>4011.6666666666665</v>
      </c>
      <c r="H212" s="30">
        <v>4562</v>
      </c>
      <c r="I212" s="30">
        <v>4395.166666666667</v>
      </c>
      <c r="J212" s="75">
        <f t="shared" si="58"/>
        <v>-3.6570217740756861E-2</v>
      </c>
      <c r="K212" s="30">
        <f t="shared" si="87"/>
        <v>-166.83333333333303</v>
      </c>
      <c r="L212" s="75">
        <f t="shared" si="60"/>
        <v>7.9893529893529935E-2</v>
      </c>
      <c r="M212" s="30">
        <f t="shared" si="88"/>
        <v>325.16666666666697</v>
      </c>
      <c r="N212" s="76">
        <f t="shared" si="89"/>
        <v>3.4753741453565912E-2</v>
      </c>
    </row>
    <row r="213" spans="2:14" x14ac:dyDescent="0.25">
      <c r="B213" s="267"/>
      <c r="C213" s="273"/>
      <c r="D213" s="4" t="s">
        <v>51</v>
      </c>
      <c r="E213" s="30">
        <v>21340.416666666668</v>
      </c>
      <c r="F213" s="30">
        <v>8651.75</v>
      </c>
      <c r="G213" s="30">
        <v>11050.166666666666</v>
      </c>
      <c r="H213" s="30">
        <v>18363.666666666668</v>
      </c>
      <c r="I213" s="30">
        <v>19209.333333333332</v>
      </c>
      <c r="J213" s="75">
        <f t="shared" si="58"/>
        <v>4.6051079123631711E-2</v>
      </c>
      <c r="K213" s="30">
        <f t="shared" si="87"/>
        <v>845.66666666666424</v>
      </c>
      <c r="L213" s="75">
        <f t="shared" si="60"/>
        <v>-9.9861374153113358E-2</v>
      </c>
      <c r="M213" s="30">
        <f t="shared" si="88"/>
        <v>-2131.0833333333358</v>
      </c>
      <c r="N213" s="76">
        <f t="shared" si="89"/>
        <v>0.15189326248425136</v>
      </c>
    </row>
    <row r="214" spans="2:14" x14ac:dyDescent="0.25">
      <c r="B214" s="267"/>
      <c r="C214" s="273"/>
      <c r="D214" s="4" t="s">
        <v>52</v>
      </c>
      <c r="E214" s="30">
        <v>713.33333333333337</v>
      </c>
      <c r="F214" s="30">
        <v>314.08333333333331</v>
      </c>
      <c r="G214" s="30">
        <v>531.66666666666663</v>
      </c>
      <c r="H214" s="30">
        <v>653.5</v>
      </c>
      <c r="I214" s="30">
        <v>663.41666666666663</v>
      </c>
      <c r="J214" s="75">
        <f t="shared" si="58"/>
        <v>1.5174700331548108E-2</v>
      </c>
      <c r="K214" s="30">
        <f t="shared" si="87"/>
        <v>9.9166666666666288</v>
      </c>
      <c r="L214" s="75">
        <f t="shared" si="60"/>
        <v>-6.9976635514018781E-2</v>
      </c>
      <c r="M214" s="30">
        <f t="shared" si="88"/>
        <v>-49.916666666666742</v>
      </c>
      <c r="N214" s="76">
        <f t="shared" si="89"/>
        <v>5.2458104681627205E-3</v>
      </c>
    </row>
    <row r="215" spans="2:14" x14ac:dyDescent="0.25">
      <c r="B215" s="267"/>
      <c r="C215" s="273"/>
      <c r="D215" s="4" t="s">
        <v>53</v>
      </c>
      <c r="E215" s="30">
        <v>4124.333333333333</v>
      </c>
      <c r="F215" s="30">
        <v>2002.1666666666667</v>
      </c>
      <c r="G215" s="30">
        <v>2907.75</v>
      </c>
      <c r="H215" s="30">
        <v>4496.833333333333</v>
      </c>
      <c r="I215" s="30">
        <v>4789.666666666667</v>
      </c>
      <c r="J215" s="75">
        <f t="shared" si="58"/>
        <v>6.5119899188317953E-2</v>
      </c>
      <c r="K215" s="30">
        <f t="shared" si="87"/>
        <v>292.83333333333394</v>
      </c>
      <c r="L215" s="75">
        <f t="shared" si="60"/>
        <v>0.16131900105067509</v>
      </c>
      <c r="M215" s="30">
        <f t="shared" si="88"/>
        <v>665.33333333333394</v>
      </c>
      <c r="N215" s="76">
        <f t="shared" si="89"/>
        <v>3.7873156948639693E-2</v>
      </c>
    </row>
    <row r="216" spans="2:14" x14ac:dyDescent="0.25">
      <c r="B216" s="267"/>
      <c r="C216" s="273"/>
      <c r="D216" s="4" t="s">
        <v>54</v>
      </c>
      <c r="E216" s="30">
        <v>2689.5833333333335</v>
      </c>
      <c r="F216" s="30">
        <v>1350.5</v>
      </c>
      <c r="G216" s="30">
        <v>2270</v>
      </c>
      <c r="H216" s="30">
        <v>2680.25</v>
      </c>
      <c r="I216" s="30">
        <v>2774.0833333333335</v>
      </c>
      <c r="J216" s="75">
        <f t="shared" si="58"/>
        <v>3.5009172029972335E-2</v>
      </c>
      <c r="K216" s="30">
        <f t="shared" si="87"/>
        <v>93.833333333333485</v>
      </c>
      <c r="L216" s="75">
        <f t="shared" si="60"/>
        <v>3.141750580945013E-2</v>
      </c>
      <c r="M216" s="30">
        <f t="shared" si="88"/>
        <v>84.5</v>
      </c>
      <c r="N216" s="76">
        <f t="shared" si="89"/>
        <v>2.1935408199305215E-2</v>
      </c>
    </row>
    <row r="217" spans="2:14" x14ac:dyDescent="0.25">
      <c r="B217" s="267"/>
      <c r="C217" s="273"/>
      <c r="D217" s="4" t="s">
        <v>55</v>
      </c>
      <c r="E217" s="30">
        <v>6890</v>
      </c>
      <c r="F217" s="30">
        <v>3401</v>
      </c>
      <c r="G217" s="30">
        <v>4392.5</v>
      </c>
      <c r="H217" s="30">
        <v>6413.25</v>
      </c>
      <c r="I217" s="30">
        <v>6355.5</v>
      </c>
      <c r="J217" s="41">
        <f t="shared" si="58"/>
        <v>-9.0047947608467016E-3</v>
      </c>
      <c r="K217" s="30">
        <f t="shared" si="87"/>
        <v>-57.75</v>
      </c>
      <c r="L217" s="41">
        <f t="shared" si="60"/>
        <v>-7.7576197387518198E-2</v>
      </c>
      <c r="M217" s="30">
        <f t="shared" si="88"/>
        <v>-534.5</v>
      </c>
      <c r="N217" s="43">
        <f t="shared" si="89"/>
        <v>5.0254613888317812E-2</v>
      </c>
    </row>
    <row r="218" spans="2:14" x14ac:dyDescent="0.25">
      <c r="B218" s="268"/>
      <c r="C218" s="274"/>
      <c r="D218" s="33" t="s">
        <v>56</v>
      </c>
      <c r="E218" s="72">
        <v>3382</v>
      </c>
      <c r="F218" s="72">
        <v>1780.4166666666667</v>
      </c>
      <c r="G218" s="72">
        <v>2862.3333333333335</v>
      </c>
      <c r="H218" s="72">
        <v>3211.8333333333335</v>
      </c>
      <c r="I218" s="72">
        <v>3072.4166666666665</v>
      </c>
      <c r="J218" s="62">
        <f t="shared" si="58"/>
        <v>-4.3407192154013896E-2</v>
      </c>
      <c r="K218" s="72">
        <f t="shared" si="87"/>
        <v>-139.41666666666697</v>
      </c>
      <c r="L218" s="62">
        <f t="shared" si="60"/>
        <v>-9.1538537354622584E-2</v>
      </c>
      <c r="M218" s="72">
        <f t="shared" si="88"/>
        <v>-309.58333333333348</v>
      </c>
      <c r="N218" s="56">
        <f t="shared" si="89"/>
        <v>2.4294408510324248E-2</v>
      </c>
    </row>
    <row r="219" spans="2:14" x14ac:dyDescent="0.25">
      <c r="B219" s="275"/>
      <c r="C219" s="275"/>
      <c r="D219" s="275"/>
      <c r="E219" s="275"/>
      <c r="F219" s="275"/>
      <c r="G219" s="275"/>
      <c r="H219" s="275"/>
      <c r="I219" s="275"/>
      <c r="J219" s="275"/>
      <c r="K219" s="275"/>
      <c r="L219" s="275"/>
      <c r="M219" s="275"/>
      <c r="N219" s="48"/>
    </row>
    <row r="220" spans="2:14" x14ac:dyDescent="0.25">
      <c r="B220" s="276" t="s">
        <v>41</v>
      </c>
      <c r="C220" s="276"/>
      <c r="D220" s="276"/>
      <c r="E220" s="276"/>
      <c r="F220" s="276"/>
      <c r="G220" s="276"/>
      <c r="H220" s="276"/>
      <c r="I220" s="276"/>
      <c r="J220" s="276"/>
      <c r="K220" s="276"/>
      <c r="L220" s="276"/>
      <c r="M220" s="276"/>
    </row>
  </sheetData>
  <mergeCells count="29"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47781-0C2E-4964-9D2B-FCF9FAA86749}">
  <sheetPr>
    <tabColor theme="4" tint="0.79998168889431442"/>
  </sheetPr>
  <dimension ref="A1:N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1" spans="1:14" x14ac:dyDescent="0.25">
      <c r="D1" t="s">
        <v>225</v>
      </c>
      <c r="E1" t="s">
        <v>225</v>
      </c>
    </row>
    <row r="4" spans="1:14" ht="48.75" customHeight="1" thickBot="1" x14ac:dyDescent="0.3">
      <c r="B4" s="265" t="s">
        <v>284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1" t="s">
        <v>67</v>
      </c>
    </row>
    <row r="5" spans="1:14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N5" s="1" t="s">
        <v>68</v>
      </c>
    </row>
    <row r="6" spans="1:14" ht="22.5" thickTop="1" thickBot="1" x14ac:dyDescent="0.3">
      <c r="B6" s="109" t="s">
        <v>36</v>
      </c>
      <c r="C6" s="283" t="s">
        <v>69</v>
      </c>
      <c r="D6" s="284"/>
      <c r="E6" s="284"/>
      <c r="F6" s="284"/>
      <c r="G6" s="284"/>
      <c r="H6" s="284"/>
      <c r="I6" s="284"/>
      <c r="J6" s="284"/>
      <c r="K6" s="284"/>
      <c r="L6" s="284"/>
      <c r="M6" s="285"/>
    </row>
    <row r="7" spans="1:14" ht="22.5" thickTop="1" thickBot="1" x14ac:dyDescent="0.3">
      <c r="B7" s="110"/>
      <c r="C7" s="286">
        <f>2019</f>
        <v>2019</v>
      </c>
      <c r="D7" s="287"/>
      <c r="E7" s="288">
        <v>2020</v>
      </c>
      <c r="F7" s="287"/>
      <c r="G7" s="288">
        <v>2021</v>
      </c>
      <c r="H7" s="287"/>
      <c r="I7" s="288">
        <v>2022</v>
      </c>
      <c r="J7" s="287"/>
      <c r="K7" s="288">
        <v>2023</v>
      </c>
      <c r="L7" s="289"/>
      <c r="M7" s="290"/>
    </row>
    <row r="8" spans="1:14" ht="16.5" thickTop="1" thickBot="1" x14ac:dyDescent="0.3">
      <c r="B8" s="86"/>
      <c r="C8" s="112" t="s">
        <v>70</v>
      </c>
      <c r="D8" s="113" t="str">
        <f>CONCATENATE("dif ",RIGHT(2019,2),"/",RIGHT(2018,2))</f>
        <v>dif 19/18</v>
      </c>
      <c r="E8" s="114" t="s">
        <v>70</v>
      </c>
      <c r="F8" s="113" t="str">
        <f>CONCATENATE("dif ",RIGHT(E7,2),"/",RIGHT(C7,2))</f>
        <v>dif 20/19</v>
      </c>
      <c r="G8" s="114" t="s">
        <v>70</v>
      </c>
      <c r="H8" s="113" t="str">
        <f>CONCATENATE("dif ",RIGHT(G7,2),"/",RIGHT(E7,2))</f>
        <v>dif 21/20</v>
      </c>
      <c r="I8" s="114" t="s">
        <v>70</v>
      </c>
      <c r="J8" s="113" t="str">
        <f>CONCATENATE("dif ",RIGHT(I7,2),"/",RIGHT(G7,2))</f>
        <v>dif 22/21</v>
      </c>
      <c r="K8" s="114" t="s">
        <v>70</v>
      </c>
      <c r="L8" s="113" t="str">
        <f>CONCATENATE("dif ",RIGHT(K7,2),"/",RIGHT(I7,2))</f>
        <v>dif 23/22</v>
      </c>
      <c r="M8" s="113" t="str">
        <f>CONCATENATE("dif ",RIGHT(K7,2),"/",RIGHT(C7,2))</f>
        <v>dif 23/19</v>
      </c>
    </row>
    <row r="9" spans="1:14" x14ac:dyDescent="0.25">
      <c r="A9" s="1" t="s">
        <v>71</v>
      </c>
      <c r="B9" s="115" t="s">
        <v>72</v>
      </c>
      <c r="C9" s="186">
        <v>2.4375030409186005</v>
      </c>
      <c r="D9" s="187">
        <v>-0.13328604427593271</v>
      </c>
      <c r="E9" s="186">
        <v>2.2460468058191019</v>
      </c>
      <c r="F9" s="187">
        <f t="shared" ref="F9:F21" si="0">IFERROR(E9-C9,"-")</f>
        <v>-0.19145623509949861</v>
      </c>
      <c r="G9" s="186">
        <v>1.9022445982798406</v>
      </c>
      <c r="H9" s="187">
        <f t="shared" ref="H9:H21" si="1">IFERROR(G9-E9,"-")</f>
        <v>-0.34380220753926127</v>
      </c>
      <c r="I9" s="186">
        <v>2.8322493991234272</v>
      </c>
      <c r="J9" s="187">
        <f t="shared" ref="J9:J21" si="2">IFERROR(I9-G9,"-")</f>
        <v>0.93000480084358661</v>
      </c>
      <c r="K9" s="186">
        <v>2.5235291626074803</v>
      </c>
      <c r="L9" s="187">
        <f t="shared" ref="L9:L14" si="3">IFERROR(K9-I9,"-")</f>
        <v>-0.30872023651594693</v>
      </c>
      <c r="M9" s="187">
        <f t="shared" ref="M9:M14" si="4">IFERROR(K9-C9,"-")</f>
        <v>8.6026121688879797E-2</v>
      </c>
    </row>
    <row r="10" spans="1:14" x14ac:dyDescent="0.25">
      <c r="A10" s="1" t="s">
        <v>73</v>
      </c>
      <c r="B10" s="115" t="s">
        <v>74</v>
      </c>
      <c r="C10" s="186">
        <v>2.2594008313822926</v>
      </c>
      <c r="D10" s="187">
        <v>2.8036745418800191E-2</v>
      </c>
      <c r="E10" s="186">
        <v>2.2190549563430921</v>
      </c>
      <c r="F10" s="187">
        <f t="shared" si="0"/>
        <v>-4.0345875039200507E-2</v>
      </c>
      <c r="G10" s="186">
        <v>1.8830991170252456</v>
      </c>
      <c r="H10" s="187">
        <f t="shared" si="1"/>
        <v>-0.33595583931784656</v>
      </c>
      <c r="I10" s="186">
        <v>2.4567090685268771</v>
      </c>
      <c r="J10" s="187">
        <f t="shared" si="2"/>
        <v>0.57360995150163152</v>
      </c>
      <c r="K10" s="186">
        <v>2.2917233809001099</v>
      </c>
      <c r="L10" s="187">
        <f t="shared" si="3"/>
        <v>-0.16498568762676724</v>
      </c>
      <c r="M10" s="187">
        <f>IFERROR(K10-C10,"-")</f>
        <v>3.2322549517817212E-2</v>
      </c>
    </row>
    <row r="11" spans="1:14" x14ac:dyDescent="0.25">
      <c r="A11" s="1" t="s">
        <v>75</v>
      </c>
      <c r="B11" s="115" t="s">
        <v>76</v>
      </c>
      <c r="C11" s="186">
        <v>2.2686073740759447</v>
      </c>
      <c r="D11" s="187">
        <v>-5.2755050823544813E-2</v>
      </c>
      <c r="E11" s="186">
        <v>2.2663384064458372</v>
      </c>
      <c r="F11" s="187">
        <f t="shared" si="0"/>
        <v>-2.2689676301075323E-3</v>
      </c>
      <c r="G11" s="186">
        <v>2.1653413498836307</v>
      </c>
      <c r="H11" s="187">
        <f t="shared" si="1"/>
        <v>-0.10099705656220648</v>
      </c>
      <c r="I11" s="186">
        <v>2.3488082178119076</v>
      </c>
      <c r="J11" s="187">
        <f t="shared" si="2"/>
        <v>0.18346686792827693</v>
      </c>
      <c r="K11" s="186">
        <v>2.3180265353142131</v>
      </c>
      <c r="L11" s="187">
        <f t="shared" si="3"/>
        <v>-3.0781682497694529E-2</v>
      </c>
      <c r="M11" s="187">
        <f t="shared" si="4"/>
        <v>4.9419161238268394E-2</v>
      </c>
    </row>
    <row r="12" spans="1:14" x14ac:dyDescent="0.25">
      <c r="A12" s="1" t="s">
        <v>77</v>
      </c>
      <c r="B12" s="115" t="s">
        <v>78</v>
      </c>
      <c r="C12" s="186">
        <v>2.2437044993435973</v>
      </c>
      <c r="D12" s="187">
        <v>0.12826639085959179</v>
      </c>
      <c r="E12" s="186" t="s">
        <v>225</v>
      </c>
      <c r="F12" s="187" t="str">
        <f>IFERROR(E12-C12,"-")</f>
        <v>-</v>
      </c>
      <c r="G12" s="186">
        <v>2.0378243201000314</v>
      </c>
      <c r="H12" s="187" t="str">
        <f t="shared" si="1"/>
        <v>-</v>
      </c>
      <c r="I12" s="186">
        <v>2.5104382929642446</v>
      </c>
      <c r="J12" s="187">
        <f t="shared" si="2"/>
        <v>0.47261397286421314</v>
      </c>
      <c r="K12" s="186">
        <v>2.2301869061292678</v>
      </c>
      <c r="L12" s="187">
        <f t="shared" si="3"/>
        <v>-0.28025138683497675</v>
      </c>
      <c r="M12" s="187">
        <f t="shared" si="4"/>
        <v>-1.3517593214329438E-2</v>
      </c>
    </row>
    <row r="13" spans="1:14" x14ac:dyDescent="0.25">
      <c r="A13" s="1" t="s">
        <v>79</v>
      </c>
      <c r="B13" s="115" t="s">
        <v>80</v>
      </c>
      <c r="C13" s="186">
        <v>2.0568508838902919</v>
      </c>
      <c r="D13" s="187">
        <v>5.1461035643300956E-2</v>
      </c>
      <c r="E13" s="186" t="s">
        <v>225</v>
      </c>
      <c r="F13" s="187" t="str">
        <f t="shared" si="0"/>
        <v>-</v>
      </c>
      <c r="G13" s="186">
        <v>1.9151056197688323</v>
      </c>
      <c r="H13" s="187" t="str">
        <f t="shared" si="1"/>
        <v>-</v>
      </c>
      <c r="I13" s="186">
        <v>2.4632700120786208</v>
      </c>
      <c r="J13" s="187">
        <f t="shared" si="2"/>
        <v>0.54816439230978853</v>
      </c>
      <c r="K13" s="186">
        <v>2.3830322688887646</v>
      </c>
      <c r="L13" s="187">
        <f t="shared" si="3"/>
        <v>-8.0237743189856214E-2</v>
      </c>
      <c r="M13" s="187">
        <f t="shared" si="4"/>
        <v>0.32618138499847271</v>
      </c>
    </row>
    <row r="14" spans="1:14" x14ac:dyDescent="0.25">
      <c r="A14" s="1" t="s">
        <v>81</v>
      </c>
      <c r="B14" s="115" t="s">
        <v>82</v>
      </c>
      <c r="C14" s="186">
        <v>2.0880498971534736</v>
      </c>
      <c r="D14" s="187">
        <v>5.2550532056582E-2</v>
      </c>
      <c r="E14" s="186" t="s">
        <v>225</v>
      </c>
      <c r="F14" s="187" t="str">
        <f t="shared" si="0"/>
        <v>-</v>
      </c>
      <c r="G14" s="186">
        <v>1.9788051104054354</v>
      </c>
      <c r="H14" s="187" t="str">
        <f t="shared" si="1"/>
        <v>-</v>
      </c>
      <c r="I14" s="186">
        <v>2.2983870967741935</v>
      </c>
      <c r="J14" s="187">
        <f t="shared" si="2"/>
        <v>0.31958198636875812</v>
      </c>
      <c r="K14" s="186">
        <v>2.1486403825835509</v>
      </c>
      <c r="L14" s="187">
        <f t="shared" si="3"/>
        <v>-0.14974671419064256</v>
      </c>
      <c r="M14" s="187">
        <f t="shared" si="4"/>
        <v>6.059048543007739E-2</v>
      </c>
    </row>
    <row r="15" spans="1:14" x14ac:dyDescent="0.25">
      <c r="A15" s="1" t="s">
        <v>83</v>
      </c>
      <c r="B15" s="115" t="s">
        <v>84</v>
      </c>
      <c r="C15" s="186">
        <v>2.3600534014395169</v>
      </c>
      <c r="D15" s="187">
        <v>0.1226836243587508</v>
      </c>
      <c r="E15" s="186" t="s">
        <v>225</v>
      </c>
      <c r="F15" s="187" t="str">
        <f t="shared" si="0"/>
        <v>-</v>
      </c>
      <c r="G15" s="186">
        <v>2.1686345325739684</v>
      </c>
      <c r="H15" s="187" t="str">
        <f t="shared" si="1"/>
        <v>-</v>
      </c>
      <c r="I15" s="186">
        <v>2.3937399767737655</v>
      </c>
      <c r="J15" s="187">
        <f t="shared" si="2"/>
        <v>0.22510544419979706</v>
      </c>
      <c r="K15" s="186">
        <v>2.4037477691850091</v>
      </c>
      <c r="L15" s="187">
        <f>IFERROR(K15-I15,"-")</f>
        <v>1.000779241124361E-2</v>
      </c>
      <c r="M15" s="187">
        <f>IFERROR(K15-C15,"-")</f>
        <v>4.369436774549218E-2</v>
      </c>
    </row>
    <row r="16" spans="1:14" x14ac:dyDescent="0.25">
      <c r="A16" s="1" t="s">
        <v>85</v>
      </c>
      <c r="B16" s="115" t="s">
        <v>86</v>
      </c>
      <c r="C16" s="186">
        <v>2.8067860508953819</v>
      </c>
      <c r="D16" s="187">
        <v>3.7496196834911455E-2</v>
      </c>
      <c r="E16" s="186">
        <v>2.2469008264462809</v>
      </c>
      <c r="F16" s="187">
        <f t="shared" si="0"/>
        <v>-0.55988522444910105</v>
      </c>
      <c r="G16" s="186">
        <v>2.5961220825852784</v>
      </c>
      <c r="H16" s="187">
        <f t="shared" si="1"/>
        <v>0.34922125613899757</v>
      </c>
      <c r="I16" s="186">
        <v>2.6865335051546393</v>
      </c>
      <c r="J16" s="187">
        <f t="shared" si="2"/>
        <v>9.0411422569360855E-2</v>
      </c>
      <c r="K16" s="186">
        <v>2.8928833455612621</v>
      </c>
      <c r="L16" s="187">
        <f>IFERROR(K16-I16,"-")</f>
        <v>0.20634984040662285</v>
      </c>
      <c r="M16" s="187">
        <f>IFERROR(K16-C16,"-")</f>
        <v>8.6097294665880231E-2</v>
      </c>
    </row>
    <row r="17" spans="1:14" x14ac:dyDescent="0.25">
      <c r="A17" s="1" t="s">
        <v>87</v>
      </c>
      <c r="B17" s="115" t="s">
        <v>88</v>
      </c>
      <c r="C17" s="186">
        <v>2.2805777888944472</v>
      </c>
      <c r="D17" s="187">
        <v>-0.34084849828176011</v>
      </c>
      <c r="E17" s="186">
        <v>1.9535228344335174</v>
      </c>
      <c r="F17" s="187">
        <f t="shared" si="0"/>
        <v>-0.3270549544609298</v>
      </c>
      <c r="G17" s="186">
        <v>2.197656771687003</v>
      </c>
      <c r="H17" s="187">
        <f t="shared" si="1"/>
        <v>0.24413393725348564</v>
      </c>
      <c r="I17" s="186">
        <v>2.1155368505436143</v>
      </c>
      <c r="J17" s="187">
        <f t="shared" si="2"/>
        <v>-8.211992114338873E-2</v>
      </c>
      <c r="K17" s="186">
        <v>2.5199899579489111</v>
      </c>
      <c r="L17" s="187">
        <f t="shared" ref="L17:L20" si="5">IFERROR(K17-I17,"-")</f>
        <v>0.40445310740529683</v>
      </c>
      <c r="M17" s="187">
        <f t="shared" ref="M17:M20" si="6">IFERROR(K17-C17,"-")</f>
        <v>0.23941216905446394</v>
      </c>
    </row>
    <row r="18" spans="1:14" x14ac:dyDescent="0.25">
      <c r="A18" s="1" t="s">
        <v>89</v>
      </c>
      <c r="B18" s="115" t="s">
        <v>90</v>
      </c>
      <c r="C18" s="186">
        <v>2.147882422230551</v>
      </c>
      <c r="D18" s="187">
        <v>-5.1010124911023524E-2</v>
      </c>
      <c r="E18" s="186">
        <v>1.8614755861475587</v>
      </c>
      <c r="F18" s="187">
        <f t="shared" si="0"/>
        <v>-0.28640683608299233</v>
      </c>
      <c r="G18" s="186">
        <v>2.1695147304903402</v>
      </c>
      <c r="H18" s="187">
        <f t="shared" si="1"/>
        <v>0.30803914434278146</v>
      </c>
      <c r="I18" s="186">
        <v>2.1997993799015139</v>
      </c>
      <c r="J18" s="187">
        <f t="shared" si="2"/>
        <v>3.0284649411173703E-2</v>
      </c>
      <c r="K18" s="186">
        <v>2.3996983408748114</v>
      </c>
      <c r="L18" s="187">
        <f t="shared" si="5"/>
        <v>0.19989896097329751</v>
      </c>
      <c r="M18" s="187">
        <f t="shared" si="6"/>
        <v>0.25181591864426034</v>
      </c>
    </row>
    <row r="19" spans="1:14" x14ac:dyDescent="0.25">
      <c r="A19" s="1" t="s">
        <v>91</v>
      </c>
      <c r="B19" s="115" t="s">
        <v>92</v>
      </c>
      <c r="C19" s="186">
        <v>2.1971869956190915</v>
      </c>
      <c r="D19" s="187">
        <v>-9.3617289057742248E-2</v>
      </c>
      <c r="E19" s="186">
        <v>1.8271224086870681</v>
      </c>
      <c r="F19" s="187">
        <f t="shared" si="0"/>
        <v>-0.37006458693202338</v>
      </c>
      <c r="G19" s="186">
        <v>2.1612137203166228</v>
      </c>
      <c r="H19" s="187">
        <f t="shared" si="1"/>
        <v>0.33409131162955474</v>
      </c>
      <c r="I19" s="186">
        <v>2.2195556611619343</v>
      </c>
      <c r="J19" s="187">
        <f t="shared" si="2"/>
        <v>5.8341940845311413E-2</v>
      </c>
      <c r="K19" s="186">
        <v>2.3657835805129506</v>
      </c>
      <c r="L19" s="187">
        <f t="shared" si="5"/>
        <v>0.14622791935101631</v>
      </c>
      <c r="M19" s="187">
        <f t="shared" si="6"/>
        <v>0.16859658489385909</v>
      </c>
    </row>
    <row r="20" spans="1:14" x14ac:dyDescent="0.25">
      <c r="A20" s="1" t="s">
        <v>93</v>
      </c>
      <c r="B20" s="115" t="s">
        <v>94</v>
      </c>
      <c r="C20" s="186">
        <v>2.3393872771591071</v>
      </c>
      <c r="D20" s="187">
        <v>-5.170401504454869E-2</v>
      </c>
      <c r="E20" s="186">
        <v>1.945705257110026</v>
      </c>
      <c r="F20" s="187">
        <f t="shared" si="0"/>
        <v>-0.39368202004908115</v>
      </c>
      <c r="G20" s="186">
        <v>2.5686888669084516</v>
      </c>
      <c r="H20" s="187">
        <f t="shared" si="1"/>
        <v>0.6229836097984256</v>
      </c>
      <c r="I20" s="186">
        <v>2.2557062382641351</v>
      </c>
      <c r="J20" s="187">
        <f t="shared" si="2"/>
        <v>-0.31298262864431647</v>
      </c>
      <c r="K20" s="186">
        <v>2.5818146474218788</v>
      </c>
      <c r="L20" s="187">
        <f t="shared" si="5"/>
        <v>0.32610840915774375</v>
      </c>
      <c r="M20" s="187">
        <f t="shared" si="6"/>
        <v>0.24242737026277172</v>
      </c>
    </row>
    <row r="21" spans="1:14" ht="15.75" x14ac:dyDescent="0.25">
      <c r="A21" s="1" t="s">
        <v>0</v>
      </c>
      <c r="B21" s="118" t="s">
        <v>36</v>
      </c>
      <c r="C21" s="188">
        <v>2.2840414672322664</v>
      </c>
      <c r="D21" s="189">
        <v>-1.9773709967067177E-2</v>
      </c>
      <c r="E21" s="188">
        <v>2.0931353607171839</v>
      </c>
      <c r="F21" s="189">
        <f t="shared" si="0"/>
        <v>-0.19090610651508255</v>
      </c>
      <c r="G21" s="188">
        <v>2.1866149593931499</v>
      </c>
      <c r="H21" s="189">
        <f t="shared" si="1"/>
        <v>9.3479598675966002E-2</v>
      </c>
      <c r="I21" s="188">
        <v>2.3720011696365835</v>
      </c>
      <c r="J21" s="189">
        <f t="shared" si="2"/>
        <v>0.1853862102434336</v>
      </c>
      <c r="K21" s="188">
        <v>2.410875374829053</v>
      </c>
      <c r="L21" s="189">
        <v>3.8874205192469535E-2</v>
      </c>
      <c r="M21" s="189">
        <v>0.12683390759678659</v>
      </c>
    </row>
    <row r="22" spans="1:14" ht="6" customHeight="1" x14ac:dyDescent="0.25"/>
    <row r="23" spans="1:14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</row>
    <row r="24" spans="1:14" x14ac:dyDescent="0.25">
      <c r="E24" s="121"/>
      <c r="G24" s="121"/>
      <c r="I24" s="121"/>
      <c r="L24" s="80"/>
    </row>
    <row r="26" spans="1:14" ht="59.25" customHeight="1" thickBot="1" x14ac:dyDescent="0.3">
      <c r="B26" s="265" t="s">
        <v>285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1" t="s">
        <v>95</v>
      </c>
    </row>
    <row r="27" spans="1:14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N27" s="1" t="s">
        <v>96</v>
      </c>
    </row>
    <row r="28" spans="1:14" ht="22.5" thickTop="1" thickBot="1" x14ac:dyDescent="0.3">
      <c r="B28" s="122" t="s">
        <v>97</v>
      </c>
      <c r="C28" s="283" t="s">
        <v>98</v>
      </c>
      <c r="D28" s="284"/>
      <c r="E28" s="284"/>
      <c r="F28" s="284"/>
      <c r="G28" s="284"/>
      <c r="H28" s="284"/>
      <c r="I28" s="284"/>
      <c r="J28" s="284"/>
      <c r="K28" s="284"/>
      <c r="L28" s="284"/>
      <c r="M28" s="285"/>
    </row>
    <row r="29" spans="1:14" ht="22.5" thickTop="1" thickBot="1" x14ac:dyDescent="0.3">
      <c r="B29" s="110"/>
      <c r="C29" s="286">
        <f>2019</f>
        <v>2019</v>
      </c>
      <c r="D29" s="287"/>
      <c r="E29" s="288">
        <v>2020</v>
      </c>
      <c r="F29" s="287"/>
      <c r="G29" s="288">
        <v>2021</v>
      </c>
      <c r="H29" s="287"/>
      <c r="I29" s="288">
        <v>2022</v>
      </c>
      <c r="J29" s="287"/>
      <c r="K29" s="288">
        <v>2023</v>
      </c>
      <c r="L29" s="289"/>
      <c r="M29" s="290"/>
    </row>
    <row r="30" spans="1:14" ht="16.5" thickTop="1" thickBot="1" x14ac:dyDescent="0.3">
      <c r="B30" s="86"/>
      <c r="C30" s="112" t="s">
        <v>70</v>
      </c>
      <c r="D30" s="113" t="str">
        <f>CONCATENATE("dif ",RIGHT(2019,2),"/",RIGHT(2018,2))</f>
        <v>dif 19/18</v>
      </c>
      <c r="E30" s="114" t="s">
        <v>70</v>
      </c>
      <c r="F30" s="113" t="str">
        <f>CONCATENATE("dif ",RIGHT(E29,2),"/",RIGHT(C29,2))</f>
        <v>dif 20/19</v>
      </c>
      <c r="G30" s="114" t="s">
        <v>70</v>
      </c>
      <c r="H30" s="113" t="str">
        <f>CONCATENATE("dif ",RIGHT(G29,2),"/",RIGHT(E29,2))</f>
        <v>dif 21/20</v>
      </c>
      <c r="I30" s="114" t="s">
        <v>70</v>
      </c>
      <c r="J30" s="113" t="str">
        <f>CONCATENATE("dif ",RIGHT(I29,2),"/",RIGHT(G29,2))</f>
        <v>dif 22/21</v>
      </c>
      <c r="K30" s="114" t="s">
        <v>70</v>
      </c>
      <c r="L30" s="113" t="str">
        <f>CONCATENATE("dif ",RIGHT(K29,2),"/",RIGHT(I29,2))</f>
        <v>dif 23/22</v>
      </c>
      <c r="M30" s="113" t="str">
        <f>CONCATENATE("dif ",RIGHT(K29,2),"/",RIGHT(C29,2))</f>
        <v>dif 23/19</v>
      </c>
    </row>
    <row r="31" spans="1:14" x14ac:dyDescent="0.25">
      <c r="B31" s="115" t="s">
        <v>72</v>
      </c>
      <c r="C31" s="186">
        <v>2.0542328042328042</v>
      </c>
      <c r="D31" s="187">
        <v>3.5371996990254395E-2</v>
      </c>
      <c r="E31" s="186">
        <v>1.8484012667279599</v>
      </c>
      <c r="F31" s="187">
        <f t="shared" ref="F31:F43" si="7">IFERROR(E31-C31,"-")</f>
        <v>-0.20583153750484429</v>
      </c>
      <c r="G31" s="186">
        <v>1.7809853733641263</v>
      </c>
      <c r="H31" s="187">
        <f t="shared" ref="H31:H43" si="8">IFERROR(G31-E31,"-")</f>
        <v>-6.7415893363833579E-2</v>
      </c>
      <c r="I31" s="186">
        <v>2.2843450479233227</v>
      </c>
      <c r="J31" s="187">
        <f t="shared" ref="J31:L43" si="9">IFERROR(I31-G31,"-")</f>
        <v>0.50335967455919639</v>
      </c>
      <c r="K31" s="186">
        <v>2.0700344431687716</v>
      </c>
      <c r="L31" s="187">
        <f t="shared" si="9"/>
        <v>-0.2143106047545511</v>
      </c>
      <c r="M31" s="187">
        <f t="shared" ref="M31:M36" si="10">IFERROR(K31-C31,"-")</f>
        <v>1.5801638935967421E-2</v>
      </c>
    </row>
    <row r="32" spans="1:14" x14ac:dyDescent="0.25">
      <c r="B32" s="115" t="s">
        <v>74</v>
      </c>
      <c r="C32" s="186">
        <v>1.8709903067852502</v>
      </c>
      <c r="D32" s="187">
        <v>-6.525270414690354E-2</v>
      </c>
      <c r="E32" s="186">
        <v>1.9137733377006223</v>
      </c>
      <c r="F32" s="187">
        <f t="shared" si="7"/>
        <v>4.2783030915372056E-2</v>
      </c>
      <c r="G32" s="186">
        <v>1.8504636022884198</v>
      </c>
      <c r="H32" s="187">
        <f t="shared" si="8"/>
        <v>-6.3309735412202528E-2</v>
      </c>
      <c r="I32" s="186">
        <v>2.0040022234574764</v>
      </c>
      <c r="J32" s="187">
        <f t="shared" si="9"/>
        <v>0.15353862116905659</v>
      </c>
      <c r="K32" s="186">
        <v>1.9573781345692296</v>
      </c>
      <c r="L32" s="187">
        <f t="shared" si="9"/>
        <v>-4.6624088888246762E-2</v>
      </c>
      <c r="M32" s="187">
        <f>IFERROR(K32-C32,"-")</f>
        <v>8.6387827783979354E-2</v>
      </c>
    </row>
    <row r="33" spans="2:14" x14ac:dyDescent="0.25">
      <c r="B33" s="115" t="s">
        <v>76</v>
      </c>
      <c r="C33" s="186">
        <v>1.9067160634558753</v>
      </c>
      <c r="D33" s="187">
        <v>-5.567179023632618E-2</v>
      </c>
      <c r="E33" s="186">
        <v>1.9234662887224134</v>
      </c>
      <c r="F33" s="187">
        <f t="shared" si="7"/>
        <v>1.6750225266538132E-2</v>
      </c>
      <c r="G33" s="186">
        <v>1.9914114406093015</v>
      </c>
      <c r="H33" s="187">
        <f t="shared" si="8"/>
        <v>6.79451518868881E-2</v>
      </c>
      <c r="I33" s="186">
        <v>1.9201727861771059</v>
      </c>
      <c r="J33" s="187">
        <f t="shared" si="9"/>
        <v>-7.123865443219568E-2</v>
      </c>
      <c r="K33" s="186">
        <v>1.9600780234070221</v>
      </c>
      <c r="L33" s="187">
        <f t="shared" si="9"/>
        <v>3.9905237229916235E-2</v>
      </c>
      <c r="M33" s="187">
        <f t="shared" si="10"/>
        <v>5.3361959951146787E-2</v>
      </c>
    </row>
    <row r="34" spans="2:14" x14ac:dyDescent="0.25">
      <c r="B34" s="115" t="s">
        <v>78</v>
      </c>
      <c r="C34" s="186">
        <v>1.9520044543429844</v>
      </c>
      <c r="D34" s="187">
        <v>8.6374673618863973E-2</v>
      </c>
      <c r="E34" s="186" t="s">
        <v>225</v>
      </c>
      <c r="F34" s="187" t="str">
        <f>IFERROR(E34-C34,"-")</f>
        <v>-</v>
      </c>
      <c r="G34" s="186">
        <v>1.8530402695331301</v>
      </c>
      <c r="H34" s="187" t="str">
        <f>IFERROR(G34-E34,"-")</f>
        <v>-</v>
      </c>
      <c r="I34" s="186">
        <v>2.0611977950107447</v>
      </c>
      <c r="J34" s="187">
        <f>IFERROR(I34-G34,"-")</f>
        <v>0.20815752547761468</v>
      </c>
      <c r="K34" s="186">
        <v>2.0468622656886715</v>
      </c>
      <c r="L34" s="187">
        <f>IFERROR(K34-I34,"-")</f>
        <v>-1.433552932207327E-2</v>
      </c>
      <c r="M34" s="187">
        <f t="shared" si="10"/>
        <v>9.4857811345687049E-2</v>
      </c>
    </row>
    <row r="35" spans="2:14" x14ac:dyDescent="0.25">
      <c r="B35" s="115" t="s">
        <v>80</v>
      </c>
      <c r="C35" s="186">
        <v>1.8186611430185482</v>
      </c>
      <c r="D35" s="187">
        <v>2.0293293299555204E-2</v>
      </c>
      <c r="E35" s="186" t="s">
        <v>225</v>
      </c>
      <c r="F35" s="187" t="str">
        <f t="shared" si="7"/>
        <v>-</v>
      </c>
      <c r="G35" s="186">
        <v>1.7722600762212726</v>
      </c>
      <c r="H35" s="187" t="str">
        <f t="shared" si="8"/>
        <v>-</v>
      </c>
      <c r="I35" s="186">
        <v>2.0660325446112728</v>
      </c>
      <c r="J35" s="187">
        <f t="shared" si="9"/>
        <v>0.29377246839000026</v>
      </c>
      <c r="K35" s="186">
        <v>2.1347812925684879</v>
      </c>
      <c r="L35" s="187">
        <f t="shared" si="9"/>
        <v>6.8748747957215084E-2</v>
      </c>
      <c r="M35" s="187">
        <f t="shared" si="10"/>
        <v>0.31612014954993972</v>
      </c>
    </row>
    <row r="36" spans="2:14" x14ac:dyDescent="0.25">
      <c r="B36" s="115" t="s">
        <v>82</v>
      </c>
      <c r="C36" s="186">
        <v>1.8416038110361255</v>
      </c>
      <c r="D36" s="187">
        <v>-2.2010608017624111E-2</v>
      </c>
      <c r="E36" s="186" t="s">
        <v>225</v>
      </c>
      <c r="F36" s="187" t="str">
        <f t="shared" si="7"/>
        <v>-</v>
      </c>
      <c r="G36" s="186">
        <v>1.8588270858524789</v>
      </c>
      <c r="H36" s="187" t="str">
        <f t="shared" si="8"/>
        <v>-</v>
      </c>
      <c r="I36" s="186">
        <v>1.9585784511241842</v>
      </c>
      <c r="J36" s="187">
        <f t="shared" si="9"/>
        <v>9.975136527170525E-2</v>
      </c>
      <c r="K36" s="186">
        <v>1.9800244910454614</v>
      </c>
      <c r="L36" s="187">
        <f t="shared" si="9"/>
        <v>2.1446039921277249E-2</v>
      </c>
      <c r="M36" s="187">
        <f t="shared" si="10"/>
        <v>0.13842068000933594</v>
      </c>
    </row>
    <row r="37" spans="2:14" x14ac:dyDescent="0.25">
      <c r="B37" s="115" t="s">
        <v>84</v>
      </c>
      <c r="C37" s="186">
        <v>2.0018446781036707</v>
      </c>
      <c r="D37" s="187">
        <v>-3.552427691831106E-2</v>
      </c>
      <c r="E37" s="186" t="s">
        <v>225</v>
      </c>
      <c r="F37" s="187" t="str">
        <f t="shared" si="7"/>
        <v>-</v>
      </c>
      <c r="G37" s="186">
        <v>2.069601128122482</v>
      </c>
      <c r="H37" s="187" t="str">
        <f t="shared" si="8"/>
        <v>-</v>
      </c>
      <c r="I37" s="186">
        <v>2.0426347305389223</v>
      </c>
      <c r="J37" s="187">
        <f t="shared" si="9"/>
        <v>-2.6966397583559676E-2</v>
      </c>
      <c r="K37" s="186">
        <v>2.1384838407094739</v>
      </c>
      <c r="L37" s="187">
        <f t="shared" si="9"/>
        <v>9.5849110170551644E-2</v>
      </c>
      <c r="M37" s="187">
        <f>IFERROR(K37-C37,"-")</f>
        <v>0.13663916260580322</v>
      </c>
    </row>
    <row r="38" spans="2:14" x14ac:dyDescent="0.25">
      <c r="B38" s="115" t="s">
        <v>86</v>
      </c>
      <c r="C38" s="186">
        <v>2.4411837237977805</v>
      </c>
      <c r="D38" s="187">
        <v>1.2393704965388608E-2</v>
      </c>
      <c r="E38" s="186">
        <v>2.3027194656488548</v>
      </c>
      <c r="F38" s="187">
        <f t="shared" si="7"/>
        <v>-0.13846425814892571</v>
      </c>
      <c r="G38" s="186">
        <v>2.4015242242787154</v>
      </c>
      <c r="H38" s="187">
        <f t="shared" si="8"/>
        <v>9.8804758629860601E-2</v>
      </c>
      <c r="I38" s="186">
        <v>2.3593785183517224</v>
      </c>
      <c r="J38" s="187">
        <f t="shared" si="9"/>
        <v>-4.214570592699296E-2</v>
      </c>
      <c r="K38" s="186">
        <v>2.5128088868737248</v>
      </c>
      <c r="L38" s="187">
        <f t="shared" si="9"/>
        <v>0.15343036852200242</v>
      </c>
      <c r="M38" s="187">
        <f>IFERROR(K38-C38,"-")</f>
        <v>7.1625163075944354E-2</v>
      </c>
    </row>
    <row r="39" spans="2:14" x14ac:dyDescent="0.25">
      <c r="B39" s="115" t="s">
        <v>88</v>
      </c>
      <c r="C39" s="186">
        <v>1.9531199482702877</v>
      </c>
      <c r="D39" s="187">
        <v>-0.25789700088225453</v>
      </c>
      <c r="E39" s="186">
        <v>1.9130434782608696</v>
      </c>
      <c r="F39" s="187">
        <f t="shared" si="7"/>
        <v>-4.0076470009418053E-2</v>
      </c>
      <c r="G39" s="186">
        <v>2.0380204100063217</v>
      </c>
      <c r="H39" s="187">
        <f t="shared" si="8"/>
        <v>0.1249769317454521</v>
      </c>
      <c r="I39" s="186">
        <v>1.9090131425460766</v>
      </c>
      <c r="J39" s="187">
        <f t="shared" si="9"/>
        <v>-0.12900726746024516</v>
      </c>
      <c r="K39" s="186">
        <v>2.0412908930150309</v>
      </c>
      <c r="L39" s="187">
        <f t="shared" si="9"/>
        <v>0.13227775046895429</v>
      </c>
      <c r="M39" s="187">
        <f t="shared" ref="M39:M42" si="11">IFERROR(K39-C39,"-")</f>
        <v>8.8170944744743185E-2</v>
      </c>
    </row>
    <row r="40" spans="2:14" x14ac:dyDescent="0.25">
      <c r="B40" s="115" t="s">
        <v>90</v>
      </c>
      <c r="C40" s="186">
        <v>1.8642201834862386</v>
      </c>
      <c r="D40" s="187">
        <v>-7.3222624932362201E-2</v>
      </c>
      <c r="E40" s="186">
        <v>1.8103602262578149</v>
      </c>
      <c r="F40" s="187">
        <f t="shared" si="7"/>
        <v>-5.3859957228423738E-2</v>
      </c>
      <c r="G40" s="186">
        <v>1.8995412118335706</v>
      </c>
      <c r="H40" s="187">
        <f t="shared" si="8"/>
        <v>8.9180985575755711E-2</v>
      </c>
      <c r="I40" s="186">
        <v>1.9914913013750666</v>
      </c>
      <c r="J40" s="187">
        <f t="shared" si="9"/>
        <v>9.1950089541495972E-2</v>
      </c>
      <c r="K40" s="186">
        <v>2.0386764073914914</v>
      </c>
      <c r="L40" s="187">
        <f t="shared" si="9"/>
        <v>4.7185106016424783E-2</v>
      </c>
      <c r="M40" s="187">
        <f t="shared" si="11"/>
        <v>0.17445622390525273</v>
      </c>
    </row>
    <row r="41" spans="2:14" x14ac:dyDescent="0.25">
      <c r="B41" s="115" t="s">
        <v>92</v>
      </c>
      <c r="C41" s="186">
        <v>1.9259130131613353</v>
      </c>
      <c r="D41" s="187">
        <v>7.709846298270584E-2</v>
      </c>
      <c r="E41" s="186">
        <v>1.7299377061194576</v>
      </c>
      <c r="F41" s="187">
        <f t="shared" si="7"/>
        <v>-0.19597530704187771</v>
      </c>
      <c r="G41" s="186">
        <v>1.8358096953324328</v>
      </c>
      <c r="H41" s="187">
        <f t="shared" si="8"/>
        <v>0.10587198921297514</v>
      </c>
      <c r="I41" s="186">
        <v>1.8761151809675782</v>
      </c>
      <c r="J41" s="187">
        <f t="shared" si="9"/>
        <v>4.0305485635145466E-2</v>
      </c>
      <c r="K41" s="186">
        <v>1.9529025191675795</v>
      </c>
      <c r="L41" s="187">
        <f t="shared" si="9"/>
        <v>7.6787338200001276E-2</v>
      </c>
      <c r="M41" s="187">
        <f t="shared" si="11"/>
        <v>2.6989506006244168E-2</v>
      </c>
    </row>
    <row r="42" spans="2:14" x14ac:dyDescent="0.25">
      <c r="B42" s="115" t="s">
        <v>94</v>
      </c>
      <c r="C42" s="186">
        <v>2.0024378352023402</v>
      </c>
      <c r="D42" s="187">
        <v>1.1414870692945556E-2</v>
      </c>
      <c r="E42" s="186">
        <v>1.7903041390349874</v>
      </c>
      <c r="F42" s="187">
        <f t="shared" si="7"/>
        <v>-0.21213369616735278</v>
      </c>
      <c r="G42" s="186">
        <v>2.1891476048825522</v>
      </c>
      <c r="H42" s="187">
        <f t="shared" si="8"/>
        <v>0.3988434658475648</v>
      </c>
      <c r="I42" s="186">
        <v>1.9508135403029736</v>
      </c>
      <c r="J42" s="187">
        <f t="shared" si="9"/>
        <v>-0.23833406457957862</v>
      </c>
      <c r="K42" s="186">
        <v>2.1226911666188153</v>
      </c>
      <c r="L42" s="187">
        <f t="shared" si="9"/>
        <v>0.17187762631584169</v>
      </c>
      <c r="M42" s="187">
        <f t="shared" si="11"/>
        <v>0.1202533314164751</v>
      </c>
    </row>
    <row r="43" spans="2:14" ht="15.75" x14ac:dyDescent="0.25">
      <c r="B43" s="118" t="s">
        <v>36</v>
      </c>
      <c r="C43" s="188">
        <v>1.9594146926137403</v>
      </c>
      <c r="D43" s="189">
        <v>-1.453434584067792E-2</v>
      </c>
      <c r="E43" s="188">
        <v>1.8931315067158241</v>
      </c>
      <c r="F43" s="189">
        <f t="shared" si="7"/>
        <v>-6.6283185897916264E-2</v>
      </c>
      <c r="G43" s="188">
        <v>1.9762521878018688</v>
      </c>
      <c r="H43" s="189">
        <f t="shared" si="8"/>
        <v>8.3120681086044756E-2</v>
      </c>
      <c r="I43" s="188">
        <v>2.016102486544193</v>
      </c>
      <c r="J43" s="189">
        <f t="shared" si="9"/>
        <v>3.9850298742324153E-2</v>
      </c>
      <c r="K43" s="188">
        <v>2.0648091238134261</v>
      </c>
      <c r="L43" s="189">
        <v>4.8706637269233077E-2</v>
      </c>
      <c r="M43" s="189">
        <v>0.10539443119968572</v>
      </c>
    </row>
    <row r="44" spans="2:14" ht="6" customHeight="1" x14ac:dyDescent="0.25"/>
    <row r="45" spans="2:14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7" spans="2:14" x14ac:dyDescent="0.25">
      <c r="E47" s="121"/>
      <c r="G47" s="121"/>
      <c r="I47" s="123"/>
    </row>
    <row r="48" spans="2:14" ht="48.75" customHeight="1" thickBot="1" x14ac:dyDescent="0.3">
      <c r="B48" s="265" t="s">
        <v>286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1" t="s">
        <v>99</v>
      </c>
    </row>
    <row r="49" spans="1:14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N49" s="1" t="s">
        <v>100</v>
      </c>
    </row>
    <row r="50" spans="1:14" ht="22.5" thickTop="1" thickBot="1" x14ac:dyDescent="0.3">
      <c r="B50" s="110"/>
      <c r="C50" s="283" t="s">
        <v>101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5"/>
    </row>
    <row r="51" spans="1:14" ht="22.5" thickTop="1" thickBot="1" x14ac:dyDescent="0.3">
      <c r="B51" s="110"/>
      <c r="C51" s="286">
        <f>2019</f>
        <v>2019</v>
      </c>
      <c r="D51" s="287"/>
      <c r="E51" s="288">
        <v>2020</v>
      </c>
      <c r="F51" s="287"/>
      <c r="G51" s="288">
        <v>2021</v>
      </c>
      <c r="H51" s="287"/>
      <c r="I51" s="288">
        <v>2022</v>
      </c>
      <c r="J51" s="287"/>
      <c r="K51" s="288">
        <v>2023</v>
      </c>
      <c r="L51" s="289"/>
      <c r="M51" s="290"/>
    </row>
    <row r="52" spans="1:14" ht="16.5" thickTop="1" thickBot="1" x14ac:dyDescent="0.3">
      <c r="B52" s="86"/>
      <c r="C52" s="112" t="s">
        <v>70</v>
      </c>
      <c r="D52" s="113" t="str">
        <f>CONCATENATE("dif ",RIGHT(2019,2),"/",RIGHT(2018,2))</f>
        <v>dif 19/18</v>
      </c>
      <c r="E52" s="114" t="s">
        <v>70</v>
      </c>
      <c r="F52" s="113" t="str">
        <f>CONCATENATE("dif ",RIGHT(E51,2),"/",RIGHT(C51,2))</f>
        <v>dif 20/19</v>
      </c>
      <c r="G52" s="114" t="s">
        <v>70</v>
      </c>
      <c r="H52" s="113" t="str">
        <f>CONCATENATE("dif ",RIGHT(G51,2),"/",RIGHT(E51,2))</f>
        <v>dif 21/20</v>
      </c>
      <c r="I52" s="114" t="s">
        <v>70</v>
      </c>
      <c r="J52" s="113" t="str">
        <f>CONCATENATE("dif ",RIGHT(I51,2),"/",RIGHT(G51,2))</f>
        <v>dif 22/21</v>
      </c>
      <c r="K52" s="114" t="s">
        <v>70</v>
      </c>
      <c r="L52" s="113" t="str">
        <f>CONCATENATE("dif ",RIGHT(K51,2),"/",RIGHT(I51,2))</f>
        <v>dif 23/22</v>
      </c>
      <c r="M52" s="113" t="str">
        <f>CONCATENATE("dif ",RIGHT(K51,2),"/",RIGHT(C51,2))</f>
        <v>dif 23/19</v>
      </c>
    </row>
    <row r="53" spans="1:14" x14ac:dyDescent="0.25">
      <c r="A53" s="1">
        <v>1</v>
      </c>
      <c r="B53" s="115" t="s">
        <v>72</v>
      </c>
      <c r="C53" s="186">
        <v>2.1858257751529213</v>
      </c>
      <c r="D53" s="187">
        <v>5.1112851639024015E-2</v>
      </c>
      <c r="E53" s="186">
        <v>1.9997893406361913</v>
      </c>
      <c r="F53" s="187">
        <f t="shared" ref="F53:F65" si="12">IFERROR(E53-C53,"-")</f>
        <v>-0.18603643451673002</v>
      </c>
      <c r="G53" s="186">
        <v>2.0686968838526911</v>
      </c>
      <c r="H53" s="187">
        <f t="shared" ref="H53:H65" si="13">IFERROR(G53-E53,"-")</f>
        <v>6.8907543216499834E-2</v>
      </c>
      <c r="I53" s="186">
        <v>2.4309420474853205</v>
      </c>
      <c r="J53" s="187">
        <f t="shared" ref="J53:L65" si="14">IFERROR(I53-G53,"-")</f>
        <v>0.36224516363262937</v>
      </c>
      <c r="K53" s="186">
        <v>2.1622018348623855</v>
      </c>
      <c r="L53" s="187">
        <f t="shared" si="14"/>
        <v>-0.26874021262293502</v>
      </c>
      <c r="M53" s="187">
        <f t="shared" ref="M53:M58" si="15">IFERROR(K53-C53,"-")</f>
        <v>-2.3623940290535828E-2</v>
      </c>
    </row>
    <row r="54" spans="1:14" x14ac:dyDescent="0.25">
      <c r="A54" s="1">
        <v>2</v>
      </c>
      <c r="B54" s="115" t="s">
        <v>74</v>
      </c>
      <c r="C54" s="186">
        <v>2.0404152762328511</v>
      </c>
      <c r="D54" s="187">
        <v>-0.10139967038636577</v>
      </c>
      <c r="E54" s="186">
        <v>2.134935304990758</v>
      </c>
      <c r="F54" s="187">
        <f t="shared" si="12"/>
        <v>9.4520028757906882E-2</v>
      </c>
      <c r="G54" s="186">
        <v>2.3219334245326038</v>
      </c>
      <c r="H54" s="187">
        <f t="shared" si="13"/>
        <v>0.18699811954184575</v>
      </c>
      <c r="I54" s="186">
        <v>2.1549719326383321</v>
      </c>
      <c r="J54" s="187">
        <f t="shared" si="14"/>
        <v>-0.16696149189427167</v>
      </c>
      <c r="K54" s="186">
        <v>2.155624515128006</v>
      </c>
      <c r="L54" s="187">
        <f t="shared" si="14"/>
        <v>6.5258248967392518E-4</v>
      </c>
      <c r="M54" s="187">
        <f>IFERROR(K54-C54,"-")</f>
        <v>0.11520923889515489</v>
      </c>
    </row>
    <row r="55" spans="1:14" x14ac:dyDescent="0.25">
      <c r="A55" s="1">
        <v>3</v>
      </c>
      <c r="B55" s="115" t="s">
        <v>76</v>
      </c>
      <c r="C55" s="186">
        <v>2.0449838737056525</v>
      </c>
      <c r="D55" s="187">
        <v>-6.9812930740335677E-2</v>
      </c>
      <c r="E55" s="186">
        <v>2.0949742777997624</v>
      </c>
      <c r="F55" s="187">
        <f t="shared" si="12"/>
        <v>4.999040409410993E-2</v>
      </c>
      <c r="G55" s="186">
        <v>2.195773081201335</v>
      </c>
      <c r="H55" s="187">
        <f t="shared" si="13"/>
        <v>0.10079880340157255</v>
      </c>
      <c r="I55" s="186">
        <v>1.9960493046776233</v>
      </c>
      <c r="J55" s="187">
        <f t="shared" si="14"/>
        <v>-0.19972377652371165</v>
      </c>
      <c r="K55" s="186">
        <v>2.0558081382132305</v>
      </c>
      <c r="L55" s="187">
        <f t="shared" si="14"/>
        <v>5.9758833535607181E-2</v>
      </c>
      <c r="M55" s="187">
        <f t="shared" si="15"/>
        <v>1.0824264507578008E-2</v>
      </c>
    </row>
    <row r="56" spans="1:14" x14ac:dyDescent="0.25">
      <c r="A56" s="1">
        <v>4</v>
      </c>
      <c r="B56" s="115" t="s">
        <v>78</v>
      </c>
      <c r="C56" s="186">
        <v>2.0133062697338744</v>
      </c>
      <c r="D56" s="187">
        <v>-3.9363944984422528E-2</v>
      </c>
      <c r="E56" s="186" t="s">
        <v>225</v>
      </c>
      <c r="F56" s="187" t="str">
        <f>IFERROR(E56-C56,"-")</f>
        <v>-</v>
      </c>
      <c r="G56" s="186">
        <v>2.0240278216882706</v>
      </c>
      <c r="H56" s="187" t="str">
        <f>IFERROR(G56-E56,"-")</f>
        <v>-</v>
      </c>
      <c r="I56" s="186">
        <v>2.2903803131991052</v>
      </c>
      <c r="J56" s="187">
        <f>IFERROR(I56-G56,"-")</f>
        <v>0.26635249151083462</v>
      </c>
      <c r="K56" s="186">
        <v>2.1764973464746018</v>
      </c>
      <c r="L56" s="187">
        <f>IFERROR(K56-I56,"-")</f>
        <v>-0.11388296672450338</v>
      </c>
      <c r="M56" s="187">
        <f t="shared" si="15"/>
        <v>0.16319107674072741</v>
      </c>
    </row>
    <row r="57" spans="1:14" x14ac:dyDescent="0.25">
      <c r="A57" s="1">
        <v>5</v>
      </c>
      <c r="B57" s="115" t="s">
        <v>80</v>
      </c>
      <c r="C57" s="186">
        <v>1.9296934865900384</v>
      </c>
      <c r="D57" s="187">
        <v>-7.813396166183173E-2</v>
      </c>
      <c r="E57" s="186" t="s">
        <v>225</v>
      </c>
      <c r="F57" s="187" t="str">
        <f t="shared" si="12"/>
        <v>-</v>
      </c>
      <c r="G57" s="186">
        <v>1.9386612369559684</v>
      </c>
      <c r="H57" s="187" t="str">
        <f t="shared" si="13"/>
        <v>-</v>
      </c>
      <c r="I57" s="186">
        <v>2.3475718694169236</v>
      </c>
      <c r="J57" s="187">
        <f t="shared" si="14"/>
        <v>0.40891063246095527</v>
      </c>
      <c r="K57" s="186">
        <v>2.4189012900420352</v>
      </c>
      <c r="L57" s="187">
        <f t="shared" si="14"/>
        <v>7.1329420625111606E-2</v>
      </c>
      <c r="M57" s="187">
        <f t="shared" si="15"/>
        <v>0.48920780345199688</v>
      </c>
    </row>
    <row r="58" spans="1:14" x14ac:dyDescent="0.25">
      <c r="A58" s="1">
        <v>6</v>
      </c>
      <c r="B58" s="115" t="s">
        <v>82</v>
      </c>
      <c r="C58" s="186">
        <v>1.9858528698464026</v>
      </c>
      <c r="D58" s="187">
        <v>2.5672554294186245E-2</v>
      </c>
      <c r="E58" s="186" t="s">
        <v>225</v>
      </c>
      <c r="F58" s="187" t="str">
        <f t="shared" si="12"/>
        <v>-</v>
      </c>
      <c r="G58" s="186">
        <v>2.0090929756762899</v>
      </c>
      <c r="H58" s="187" t="str">
        <f t="shared" si="13"/>
        <v>-</v>
      </c>
      <c r="I58" s="186">
        <v>2.1499464476972512</v>
      </c>
      <c r="J58" s="187">
        <f t="shared" si="14"/>
        <v>0.14085347202096132</v>
      </c>
      <c r="K58" s="186">
        <v>2.183712967098407</v>
      </c>
      <c r="L58" s="187">
        <f t="shared" si="14"/>
        <v>3.3766519401155826E-2</v>
      </c>
      <c r="M58" s="187">
        <f t="shared" si="15"/>
        <v>0.19786009725200437</v>
      </c>
    </row>
    <row r="59" spans="1:14" x14ac:dyDescent="0.25">
      <c r="A59" s="1">
        <v>7</v>
      </c>
      <c r="B59" s="115" t="s">
        <v>84</v>
      </c>
      <c r="C59" s="186">
        <v>2.2758336764100453</v>
      </c>
      <c r="D59" s="187">
        <v>-9.6551260828448449E-2</v>
      </c>
      <c r="E59" s="186" t="s">
        <v>225</v>
      </c>
      <c r="F59" s="187" t="str">
        <f t="shared" si="12"/>
        <v>-</v>
      </c>
      <c r="G59" s="186">
        <v>2.2264788732394365</v>
      </c>
      <c r="H59" s="187" t="str">
        <f t="shared" si="13"/>
        <v>-</v>
      </c>
      <c r="I59" s="186">
        <v>2.3532442748091604</v>
      </c>
      <c r="J59" s="187">
        <f t="shared" si="14"/>
        <v>0.12676540156972393</v>
      </c>
      <c r="K59" s="186">
        <v>2.2743093922651934</v>
      </c>
      <c r="L59" s="187">
        <f t="shared" si="14"/>
        <v>-7.8934882543967078E-2</v>
      </c>
      <c r="M59" s="187">
        <f>IFERROR(K59-C59,"-")</f>
        <v>-1.5242841448519506E-3</v>
      </c>
    </row>
    <row r="60" spans="1:14" x14ac:dyDescent="0.25">
      <c r="A60" s="1">
        <v>8</v>
      </c>
      <c r="B60" s="115" t="s">
        <v>86</v>
      </c>
      <c r="C60" s="186">
        <v>2.7749278614940684</v>
      </c>
      <c r="D60" s="187">
        <v>-0.18196869023006945</v>
      </c>
      <c r="E60" s="186">
        <v>2.5827193569993301</v>
      </c>
      <c r="F60" s="187">
        <f t="shared" si="12"/>
        <v>-0.19220850449473836</v>
      </c>
      <c r="G60" s="186">
        <v>2.4678990260385607</v>
      </c>
      <c r="H60" s="187">
        <f t="shared" si="13"/>
        <v>-0.11482033096076938</v>
      </c>
      <c r="I60" s="186">
        <v>2.5090213231273921</v>
      </c>
      <c r="J60" s="187">
        <f t="shared" si="14"/>
        <v>4.1122297088831417E-2</v>
      </c>
      <c r="K60" s="186">
        <v>2.771685761047463</v>
      </c>
      <c r="L60" s="187">
        <f t="shared" si="14"/>
        <v>0.26266443792007088</v>
      </c>
      <c r="M60" s="187">
        <f>IFERROR(K60-C60,"-")</f>
        <v>-3.2421004466054448E-3</v>
      </c>
    </row>
    <row r="61" spans="1:14" x14ac:dyDescent="0.25">
      <c r="A61" s="1">
        <v>9</v>
      </c>
      <c r="B61" s="115" t="s">
        <v>88</v>
      </c>
      <c r="C61" s="186">
        <v>2.1303134392443108</v>
      </c>
      <c r="D61" s="187">
        <v>-0.4063000973692259</v>
      </c>
      <c r="E61" s="186">
        <v>2.0682613768961495</v>
      </c>
      <c r="F61" s="187">
        <f t="shared" si="12"/>
        <v>-6.2052062348161297E-2</v>
      </c>
      <c r="G61" s="186">
        <v>2.2289744036218004</v>
      </c>
      <c r="H61" s="187">
        <f t="shared" si="13"/>
        <v>0.16071302672565091</v>
      </c>
      <c r="I61" s="186">
        <v>2.1130181347150261</v>
      </c>
      <c r="J61" s="187">
        <f t="shared" si="14"/>
        <v>-0.11595626890677435</v>
      </c>
      <c r="K61" s="186">
        <v>2.4285934846379496</v>
      </c>
      <c r="L61" s="187">
        <f t="shared" si="14"/>
        <v>0.31557534992292346</v>
      </c>
      <c r="M61" s="187">
        <f t="shared" ref="M61:M64" si="16">IFERROR(K61-C61,"-")</f>
        <v>0.29828004539363873</v>
      </c>
    </row>
    <row r="62" spans="1:14" x14ac:dyDescent="0.25">
      <c r="A62" s="1">
        <v>10</v>
      </c>
      <c r="B62" s="115" t="s">
        <v>90</v>
      </c>
      <c r="C62" s="186">
        <v>1.9839049626365204</v>
      </c>
      <c r="D62" s="187">
        <v>-0.13653442535877169</v>
      </c>
      <c r="E62" s="186">
        <v>1.9571865443425076</v>
      </c>
      <c r="F62" s="187">
        <f t="shared" si="12"/>
        <v>-2.671841829401278E-2</v>
      </c>
      <c r="G62" s="186">
        <v>2.0346640381140135</v>
      </c>
      <c r="H62" s="187">
        <f t="shared" si="13"/>
        <v>7.7477493771505923E-2</v>
      </c>
      <c r="I62" s="186">
        <v>2.1841864716636197</v>
      </c>
      <c r="J62" s="187">
        <f t="shared" si="14"/>
        <v>0.14952243354960615</v>
      </c>
      <c r="K62" s="186">
        <v>2.3541991219374028</v>
      </c>
      <c r="L62" s="187">
        <f t="shared" si="14"/>
        <v>0.17001265027378309</v>
      </c>
      <c r="M62" s="187">
        <f t="shared" si="16"/>
        <v>0.37029415930088239</v>
      </c>
    </row>
    <row r="63" spans="1:14" x14ac:dyDescent="0.25">
      <c r="A63" s="1">
        <v>11</v>
      </c>
      <c r="B63" s="115" t="s">
        <v>92</v>
      </c>
      <c r="C63" s="186">
        <v>2.0212019767256497</v>
      </c>
      <c r="D63" s="187">
        <v>4.8321198966823076E-2</v>
      </c>
      <c r="E63" s="186">
        <v>1.8892845581094204</v>
      </c>
      <c r="F63" s="187">
        <f t="shared" si="12"/>
        <v>-0.1319174186162293</v>
      </c>
      <c r="G63" s="186">
        <v>1.9566473988439306</v>
      </c>
      <c r="H63" s="187">
        <f t="shared" si="13"/>
        <v>6.7362840734510154E-2</v>
      </c>
      <c r="I63" s="186">
        <v>2.0410624551328067</v>
      </c>
      <c r="J63" s="187">
        <f t="shared" si="14"/>
        <v>8.4415056288876134E-2</v>
      </c>
      <c r="K63" s="186">
        <v>2.0985071117902905</v>
      </c>
      <c r="L63" s="187">
        <f t="shared" si="14"/>
        <v>5.7444656657483772E-2</v>
      </c>
      <c r="M63" s="187">
        <f t="shared" si="16"/>
        <v>7.7305135064640762E-2</v>
      </c>
    </row>
    <row r="64" spans="1:14" x14ac:dyDescent="0.25">
      <c r="A64" s="1">
        <v>12</v>
      </c>
      <c r="B64" s="115" t="s">
        <v>94</v>
      </c>
      <c r="C64" s="186">
        <v>2.2704708884249594</v>
      </c>
      <c r="D64" s="187">
        <v>-0.25885460036063046</v>
      </c>
      <c r="E64" s="186">
        <v>2.0748489074848906</v>
      </c>
      <c r="F64" s="187">
        <f t="shared" si="12"/>
        <v>-0.19562198094006877</v>
      </c>
      <c r="G64" s="186">
        <v>2.3513942416685558</v>
      </c>
      <c r="H64" s="187">
        <f t="shared" si="13"/>
        <v>0.27654533418366523</v>
      </c>
      <c r="I64" s="186">
        <v>2.1458837772397095</v>
      </c>
      <c r="J64" s="187">
        <f t="shared" si="14"/>
        <v>-0.20551046442884635</v>
      </c>
      <c r="K64" s="186">
        <v>2.2368119266055047</v>
      </c>
      <c r="L64" s="187">
        <f t="shared" si="14"/>
        <v>9.0928149365795186E-2</v>
      </c>
      <c r="M64" s="187">
        <f t="shared" si="16"/>
        <v>-3.3658961819454714E-2</v>
      </c>
    </row>
    <row r="65" spans="1:14" ht="15.75" x14ac:dyDescent="0.25">
      <c r="B65" s="118" t="s">
        <v>36</v>
      </c>
      <c r="C65" s="188">
        <v>2.1111468526732806</v>
      </c>
      <c r="D65" s="189">
        <v>-6.7342161072079243E-2</v>
      </c>
      <c r="E65" s="188">
        <v>2.1074008288928359</v>
      </c>
      <c r="F65" s="189">
        <f t="shared" si="12"/>
        <v>-3.7460237804447516E-3</v>
      </c>
      <c r="G65" s="188">
        <v>2.1469888910543755</v>
      </c>
      <c r="H65" s="189">
        <f t="shared" si="13"/>
        <v>3.958806216153965E-2</v>
      </c>
      <c r="I65" s="188">
        <v>2.2052106242598546</v>
      </c>
      <c r="J65" s="189">
        <f t="shared" si="14"/>
        <v>5.8221733205479076E-2</v>
      </c>
      <c r="K65" s="188">
        <v>2.2587256720915465</v>
      </c>
      <c r="L65" s="189">
        <v>5.351504783169192E-2</v>
      </c>
      <c r="M65" s="189">
        <v>0.14757881941826589</v>
      </c>
    </row>
    <row r="66" spans="1:14" ht="6" customHeight="1" x14ac:dyDescent="0.25"/>
    <row r="67" spans="1:14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70" spans="1:14" ht="48.75" customHeight="1" thickBot="1" x14ac:dyDescent="0.3">
      <c r="B70" s="265" t="s">
        <v>287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1" t="s">
        <v>102</v>
      </c>
    </row>
    <row r="71" spans="1:14" ht="10.5" customHeight="1" thickBot="1" x14ac:dyDescent="0.3">
      <c r="B71" s="107"/>
      <c r="C71" s="108"/>
      <c r="D71" s="107"/>
      <c r="E71" s="107"/>
      <c r="F71" s="107"/>
      <c r="G71" s="107"/>
      <c r="H71" s="107"/>
      <c r="I71" s="107"/>
      <c r="J71" s="107"/>
      <c r="K71" s="4"/>
      <c r="L71" s="4"/>
      <c r="N71" s="1" t="s">
        <v>103</v>
      </c>
    </row>
    <row r="72" spans="1:14" ht="22.5" thickTop="1" thickBot="1" x14ac:dyDescent="0.3">
      <c r="B72" s="110"/>
      <c r="C72" s="283" t="s">
        <v>104</v>
      </c>
      <c r="D72" s="284"/>
      <c r="E72" s="284"/>
      <c r="F72" s="284"/>
      <c r="G72" s="284"/>
      <c r="H72" s="284"/>
      <c r="I72" s="284"/>
      <c r="J72" s="284"/>
      <c r="K72" s="284"/>
      <c r="L72" s="284"/>
      <c r="M72" s="285"/>
    </row>
    <row r="73" spans="1:14" ht="22.5" thickTop="1" thickBot="1" x14ac:dyDescent="0.3">
      <c r="B73" s="110"/>
      <c r="C73" s="286">
        <f>2019</f>
        <v>2019</v>
      </c>
      <c r="D73" s="287"/>
      <c r="E73" s="288">
        <v>2020</v>
      </c>
      <c r="F73" s="287"/>
      <c r="G73" s="288">
        <v>2021</v>
      </c>
      <c r="H73" s="287"/>
      <c r="I73" s="288">
        <v>2022</v>
      </c>
      <c r="J73" s="287"/>
      <c r="K73" s="288">
        <v>2023</v>
      </c>
      <c r="L73" s="289"/>
      <c r="M73" s="290"/>
    </row>
    <row r="74" spans="1:14" ht="16.5" thickTop="1" thickBot="1" x14ac:dyDescent="0.3">
      <c r="B74" s="86"/>
      <c r="C74" s="112" t="s">
        <v>70</v>
      </c>
      <c r="D74" s="113" t="str">
        <f>CONCATENATE("dif ",RIGHT(2019,2),"/",RIGHT(2018,2))</f>
        <v>dif 19/18</v>
      </c>
      <c r="E74" s="114" t="s">
        <v>70</v>
      </c>
      <c r="F74" s="113" t="str">
        <f>CONCATENATE("dif ",RIGHT(E73,2),"/",RIGHT(C73,2))</f>
        <v>dif 20/19</v>
      </c>
      <c r="G74" s="114" t="s">
        <v>70</v>
      </c>
      <c r="H74" s="113" t="str">
        <f>CONCATENATE("dif ",RIGHT(G73,2),"/",RIGHT(E73,2))</f>
        <v>dif 21/20</v>
      </c>
      <c r="I74" s="114" t="s">
        <v>70</v>
      </c>
      <c r="J74" s="113" t="str">
        <f>CONCATENATE("dif ",RIGHT(I73,2),"/",RIGHT(G73,2))</f>
        <v>dif 22/21</v>
      </c>
      <c r="K74" s="114" t="s">
        <v>70</v>
      </c>
      <c r="L74" s="113" t="str">
        <f>CONCATENATE("dif ",RIGHT(K73,2),"/",RIGHT(I73,2))</f>
        <v>dif 23/22</v>
      </c>
      <c r="M74" s="113" t="str">
        <f>CONCATENATE("dif ",RIGHT(K73,2),"/",RIGHT(C73,2))</f>
        <v>dif 23/19</v>
      </c>
    </row>
    <row r="75" spans="1:14" x14ac:dyDescent="0.25">
      <c r="A75" s="1">
        <v>1</v>
      </c>
      <c r="B75" s="115" t="s">
        <v>72</v>
      </c>
      <c r="C75" s="186">
        <v>1.9101824059108752</v>
      </c>
      <c r="D75" s="187">
        <v>-8.055479551679845E-3</v>
      </c>
      <c r="E75" s="186">
        <v>1.7058706862356208</v>
      </c>
      <c r="F75" s="187">
        <f t="shared" ref="F75:F77" si="17">IFERROR(E75-C75,"-")</f>
        <v>-0.20431171967525441</v>
      </c>
      <c r="G75" s="186">
        <v>1.4384485666104554</v>
      </c>
      <c r="H75" s="187">
        <f t="shared" ref="H75:H77" si="18">IFERROR(G75-E75,"-")</f>
        <v>-0.26742211962516538</v>
      </c>
      <c r="I75" s="186">
        <v>2.0681475903614457</v>
      </c>
      <c r="J75" s="187">
        <f t="shared" ref="J75:J77" si="19">IFERROR(I75-G75,"-")</f>
        <v>0.62969902375099029</v>
      </c>
      <c r="K75" s="186">
        <v>1.9696121551379449</v>
      </c>
      <c r="L75" s="187">
        <f t="shared" ref="L75:L77" si="20">IFERROR(K75-I75,"-")</f>
        <v>-9.8535435223500834E-2</v>
      </c>
      <c r="M75" s="187">
        <f t="shared" ref="M75" si="21">IFERROR(K75-C75,"-")</f>
        <v>5.9429749227069673E-2</v>
      </c>
    </row>
    <row r="76" spans="1:14" x14ac:dyDescent="0.25">
      <c r="A76" s="1">
        <v>2</v>
      </c>
      <c r="B76" s="115" t="s">
        <v>74</v>
      </c>
      <c r="C76" s="186">
        <v>1.6728809885107305</v>
      </c>
      <c r="D76" s="187">
        <v>-8.1794479036024104E-2</v>
      </c>
      <c r="E76" s="186">
        <v>1.7035617313528191</v>
      </c>
      <c r="F76" s="187">
        <f t="shared" si="17"/>
        <v>3.0680742842088549E-2</v>
      </c>
      <c r="G76" s="186">
        <v>1.4909596662030598</v>
      </c>
      <c r="H76" s="187">
        <f t="shared" si="18"/>
        <v>-0.21260206514975932</v>
      </c>
      <c r="I76" s="186">
        <v>1.8160718742201147</v>
      </c>
      <c r="J76" s="187">
        <f t="shared" si="19"/>
        <v>0.32511220801705498</v>
      </c>
      <c r="K76" s="186">
        <v>1.7307555870876197</v>
      </c>
      <c r="L76" s="187">
        <f t="shared" si="20"/>
        <v>-8.5316287132495061E-2</v>
      </c>
      <c r="M76" s="187">
        <f>IFERROR(K76-C76,"-")</f>
        <v>5.7874598576889147E-2</v>
      </c>
    </row>
    <row r="77" spans="1:14" x14ac:dyDescent="0.25">
      <c r="A77" s="1">
        <v>3</v>
      </c>
      <c r="B77" s="115" t="s">
        <v>76</v>
      </c>
      <c r="C77" s="186">
        <v>1.7310181190681622</v>
      </c>
      <c r="D77" s="187">
        <v>-8.0946227863617048E-2</v>
      </c>
      <c r="E77" s="186">
        <v>1.7437810945273631</v>
      </c>
      <c r="F77" s="187">
        <f t="shared" si="17"/>
        <v>1.2762975459200909E-2</v>
      </c>
      <c r="G77" s="186">
        <v>1.8327576280944156</v>
      </c>
      <c r="H77" s="187">
        <f t="shared" si="18"/>
        <v>8.8976533567052485E-2</v>
      </c>
      <c r="I77" s="186">
        <v>1.8286639984753192</v>
      </c>
      <c r="J77" s="187">
        <f t="shared" si="19"/>
        <v>-4.0936296190963173E-3</v>
      </c>
      <c r="K77" s="186">
        <v>1.8321178972956549</v>
      </c>
      <c r="L77" s="187">
        <f t="shared" si="20"/>
        <v>3.4538988203356435E-3</v>
      </c>
      <c r="M77" s="187">
        <f t="shared" ref="M77:M80" si="22">IFERROR(K77-C77,"-")</f>
        <v>0.10109977822749272</v>
      </c>
    </row>
    <row r="78" spans="1:14" x14ac:dyDescent="0.25">
      <c r="A78" s="1">
        <v>4</v>
      </c>
      <c r="B78" s="115" t="s">
        <v>78</v>
      </c>
      <c r="C78" s="186">
        <v>1.8922129344478662</v>
      </c>
      <c r="D78" s="187">
        <v>0.18792292336665684</v>
      </c>
      <c r="E78" s="186" t="s">
        <v>225</v>
      </c>
      <c r="F78" s="187" t="str">
        <f>IFERROR(E78-C78,"-")</f>
        <v>-</v>
      </c>
      <c r="G78" s="186">
        <v>1.6768729641693811</v>
      </c>
      <c r="H78" s="187" t="str">
        <f>IFERROR(G78-E78,"-")</f>
        <v>-</v>
      </c>
      <c r="I78" s="186">
        <v>1.8968394031766405</v>
      </c>
      <c r="J78" s="187">
        <f>IFERROR(I78-G78,"-")</f>
        <v>0.21996643900725932</v>
      </c>
      <c r="K78" s="186">
        <v>1.8962114537444934</v>
      </c>
      <c r="L78" s="187">
        <f>IFERROR(K78-I78,"-")</f>
        <v>-6.279494321470569E-4</v>
      </c>
      <c r="M78" s="187">
        <f t="shared" si="22"/>
        <v>3.998519296627201E-3</v>
      </c>
    </row>
    <row r="79" spans="1:14" x14ac:dyDescent="0.25">
      <c r="A79" s="1">
        <v>5</v>
      </c>
      <c r="B79" s="115" t="s">
        <v>80</v>
      </c>
      <c r="C79" s="186">
        <v>1.7113497500462878</v>
      </c>
      <c r="D79" s="187">
        <v>7.9305551151260145E-2</v>
      </c>
      <c r="E79" s="186" t="s">
        <v>225</v>
      </c>
      <c r="F79" s="187" t="str">
        <f t="shared" ref="F79:F87" si="23">IFERROR(E79-C79,"-")</f>
        <v>-</v>
      </c>
      <c r="G79" s="186">
        <v>1.6340380549682876</v>
      </c>
      <c r="H79" s="187" t="str">
        <f t="shared" ref="H79:H87" si="24">IFERROR(G79-E79,"-")</f>
        <v>-</v>
      </c>
      <c r="I79" s="186">
        <v>1.801950030469226</v>
      </c>
      <c r="J79" s="187">
        <f t="shared" ref="J79:J87" si="25">IFERROR(I79-G79,"-")</f>
        <v>0.16791197550093839</v>
      </c>
      <c r="K79" s="186">
        <v>1.8243863816310373</v>
      </c>
      <c r="L79" s="187">
        <f t="shared" ref="L79:L86" si="26">IFERROR(K79-I79,"-")</f>
        <v>2.2436351161811308E-2</v>
      </c>
      <c r="M79" s="187">
        <f t="shared" si="22"/>
        <v>0.11303663158474953</v>
      </c>
    </row>
    <row r="80" spans="1:14" x14ac:dyDescent="0.25">
      <c r="A80" s="1">
        <v>6</v>
      </c>
      <c r="B80" s="115" t="s">
        <v>82</v>
      </c>
      <c r="C80" s="186">
        <v>1.7024180967238689</v>
      </c>
      <c r="D80" s="187">
        <v>-8.882627264550047E-2</v>
      </c>
      <c r="E80" s="186" t="s">
        <v>225</v>
      </c>
      <c r="F80" s="187" t="str">
        <f t="shared" si="23"/>
        <v>-</v>
      </c>
      <c r="G80" s="186">
        <v>1.739185520361991</v>
      </c>
      <c r="H80" s="187" t="str">
        <f t="shared" si="24"/>
        <v>-</v>
      </c>
      <c r="I80" s="186">
        <v>1.8010871162039077</v>
      </c>
      <c r="J80" s="187">
        <f t="shared" si="25"/>
        <v>6.1901595841916679E-2</v>
      </c>
      <c r="K80" s="186">
        <v>1.7645298472200346</v>
      </c>
      <c r="L80" s="187">
        <f t="shared" si="26"/>
        <v>-3.6557268983873126E-2</v>
      </c>
      <c r="M80" s="187">
        <f t="shared" si="22"/>
        <v>6.2111750496165685E-2</v>
      </c>
    </row>
    <row r="81" spans="1:14" x14ac:dyDescent="0.25">
      <c r="A81" s="1">
        <v>7</v>
      </c>
      <c r="B81" s="115" t="s">
        <v>84</v>
      </c>
      <c r="C81" s="186">
        <v>1.7794117647058822</v>
      </c>
      <c r="D81" s="187">
        <v>-4.9187110002502532E-2</v>
      </c>
      <c r="E81" s="186" t="s">
        <v>225</v>
      </c>
      <c r="F81" s="187" t="str">
        <f t="shared" si="23"/>
        <v>-</v>
      </c>
      <c r="G81" s="186">
        <v>1.8881164457962198</v>
      </c>
      <c r="H81" s="187" t="str">
        <f t="shared" si="24"/>
        <v>-</v>
      </c>
      <c r="I81" s="186">
        <v>1.8192175703500344</v>
      </c>
      <c r="J81" s="187">
        <f t="shared" si="25"/>
        <v>-6.8898875446185448E-2</v>
      </c>
      <c r="K81" s="186">
        <v>1.9193224871852017</v>
      </c>
      <c r="L81" s="187">
        <f t="shared" si="26"/>
        <v>0.10010491683516731</v>
      </c>
      <c r="M81" s="187">
        <f>IFERROR(K81-C81,"-")</f>
        <v>0.13991072247931946</v>
      </c>
    </row>
    <row r="82" spans="1:14" x14ac:dyDescent="0.25">
      <c r="A82" s="1">
        <v>8</v>
      </c>
      <c r="B82" s="115" t="s">
        <v>86</v>
      </c>
      <c r="C82" s="186">
        <v>2.2326187136846323</v>
      </c>
      <c r="D82" s="187">
        <v>7.7507920260758034E-2</v>
      </c>
      <c r="E82" s="186">
        <v>1.6094527363184079</v>
      </c>
      <c r="F82" s="187">
        <f t="shared" si="23"/>
        <v>-0.62316597736622437</v>
      </c>
      <c r="G82" s="186">
        <v>2.3211362542128069</v>
      </c>
      <c r="H82" s="187">
        <f t="shared" si="24"/>
        <v>0.71168351789439899</v>
      </c>
      <c r="I82" s="186">
        <v>2.2545941807044412</v>
      </c>
      <c r="J82" s="187">
        <f t="shared" si="25"/>
        <v>-6.6542073508365718E-2</v>
      </c>
      <c r="K82" s="186">
        <v>2.1911540416878497</v>
      </c>
      <c r="L82" s="187">
        <f t="shared" si="26"/>
        <v>-6.3440139016591512E-2</v>
      </c>
      <c r="M82" s="187">
        <f>IFERROR(K82-C82,"-")</f>
        <v>-4.1464671996782609E-2</v>
      </c>
    </row>
    <row r="83" spans="1:14" x14ac:dyDescent="0.25">
      <c r="A83" s="1">
        <v>9</v>
      </c>
      <c r="B83" s="115" t="s">
        <v>88</v>
      </c>
      <c r="C83" s="186">
        <v>1.7745076823198442</v>
      </c>
      <c r="D83" s="187">
        <v>-0.1607300402393419</v>
      </c>
      <c r="E83" s="186">
        <v>1.6124293785310735</v>
      </c>
      <c r="F83" s="187">
        <f t="shared" si="23"/>
        <v>-0.16207830378877075</v>
      </c>
      <c r="G83" s="186">
        <v>1.8322701688555347</v>
      </c>
      <c r="H83" s="187">
        <f t="shared" si="24"/>
        <v>0.21984079032446124</v>
      </c>
      <c r="I83" s="186">
        <v>1.7204848122100853</v>
      </c>
      <c r="J83" s="187">
        <f t="shared" si="25"/>
        <v>-0.11178535664544942</v>
      </c>
      <c r="K83" s="186">
        <v>1.5222429133043658</v>
      </c>
      <c r="L83" s="187">
        <f t="shared" si="26"/>
        <v>-0.19824189890571953</v>
      </c>
      <c r="M83" s="187">
        <f t="shared" ref="M83:M86" si="27">IFERROR(K83-C83,"-")</f>
        <v>-0.25226476901547845</v>
      </c>
    </row>
    <row r="84" spans="1:14" x14ac:dyDescent="0.25">
      <c r="A84" s="1">
        <v>10</v>
      </c>
      <c r="B84" s="115" t="s">
        <v>90</v>
      </c>
      <c r="C84" s="186">
        <v>1.754268614680514</v>
      </c>
      <c r="D84" s="187">
        <v>-4.841808183833618E-2</v>
      </c>
      <c r="E84" s="186">
        <v>1.604151753758053</v>
      </c>
      <c r="F84" s="187">
        <f t="shared" si="23"/>
        <v>-0.15011686092246102</v>
      </c>
      <c r="G84" s="186">
        <v>1.7740655987795575</v>
      </c>
      <c r="H84" s="187">
        <f t="shared" si="24"/>
        <v>0.16991384502150453</v>
      </c>
      <c r="I84" s="186">
        <v>1.7998181542657978</v>
      </c>
      <c r="J84" s="187">
        <f t="shared" si="25"/>
        <v>2.5752555486240336E-2</v>
      </c>
      <c r="K84" s="186">
        <v>1.7158382843066222</v>
      </c>
      <c r="L84" s="187">
        <f t="shared" si="26"/>
        <v>-8.3979869959175613E-2</v>
      </c>
      <c r="M84" s="187">
        <f t="shared" si="27"/>
        <v>-3.8430330373891763E-2</v>
      </c>
    </row>
    <row r="85" spans="1:14" x14ac:dyDescent="0.25">
      <c r="A85" s="1">
        <v>11</v>
      </c>
      <c r="B85" s="115" t="s">
        <v>92</v>
      </c>
      <c r="C85" s="186">
        <v>1.8109615384615385</v>
      </c>
      <c r="D85" s="187">
        <v>7.4869798185697833E-2</v>
      </c>
      <c r="E85" s="186">
        <v>1.5221612494723511</v>
      </c>
      <c r="F85" s="187">
        <f t="shared" si="23"/>
        <v>-0.28880028898918741</v>
      </c>
      <c r="G85" s="186">
        <v>1.7052763034655012</v>
      </c>
      <c r="H85" s="187">
        <f t="shared" si="24"/>
        <v>0.18311505399315009</v>
      </c>
      <c r="I85" s="186">
        <v>1.7077103488712988</v>
      </c>
      <c r="J85" s="187">
        <f t="shared" si="25"/>
        <v>2.4340454057976135E-3</v>
      </c>
      <c r="K85" s="186">
        <v>1.714148033924441</v>
      </c>
      <c r="L85" s="187">
        <f t="shared" si="26"/>
        <v>6.4376850531422392E-3</v>
      </c>
      <c r="M85" s="187">
        <f t="shared" si="27"/>
        <v>-9.6813504537097472E-2</v>
      </c>
    </row>
    <row r="86" spans="1:14" x14ac:dyDescent="0.25">
      <c r="A86" s="1">
        <v>12</v>
      </c>
      <c r="B86" s="115" t="s">
        <v>94</v>
      </c>
      <c r="C86" s="186">
        <v>1.8080417227456258</v>
      </c>
      <c r="D86" s="187">
        <v>4.9627705565322699E-2</v>
      </c>
      <c r="E86" s="186">
        <v>1.5148514851485149</v>
      </c>
      <c r="F86" s="187">
        <f t="shared" si="23"/>
        <v>-0.29319023759711094</v>
      </c>
      <c r="G86" s="186">
        <v>2.0550768077931809</v>
      </c>
      <c r="H86" s="187">
        <f t="shared" si="24"/>
        <v>0.54022532264466605</v>
      </c>
      <c r="I86" s="186">
        <v>1.7823283373997909</v>
      </c>
      <c r="J86" s="187">
        <f t="shared" si="25"/>
        <v>-0.27274847039339001</v>
      </c>
      <c r="K86" s="186">
        <v>2.0082422848380297</v>
      </c>
      <c r="L86" s="187">
        <f t="shared" si="26"/>
        <v>0.22591394743823878</v>
      </c>
      <c r="M86" s="187">
        <f t="shared" si="27"/>
        <v>0.20020056209240389</v>
      </c>
    </row>
    <row r="87" spans="1:14" ht="15.75" x14ac:dyDescent="0.25">
      <c r="B87" s="118" t="s">
        <v>36</v>
      </c>
      <c r="C87" s="188">
        <v>1.8126760102167792</v>
      </c>
      <c r="D87" s="189">
        <v>1.2965761316394708E-3</v>
      </c>
      <c r="E87" s="188">
        <v>1.6326868410636537</v>
      </c>
      <c r="F87" s="189">
        <f t="shared" si="23"/>
        <v>-0.17998916915312546</v>
      </c>
      <c r="G87" s="188">
        <v>1.8117264822431312</v>
      </c>
      <c r="H87" s="189">
        <f t="shared" si="24"/>
        <v>0.17903964117947746</v>
      </c>
      <c r="I87" s="188">
        <v>1.8401059185572175</v>
      </c>
      <c r="J87" s="189">
        <f t="shared" si="25"/>
        <v>2.8379436314086348E-2</v>
      </c>
      <c r="K87" s="188">
        <v>1.8292826787253671</v>
      </c>
      <c r="L87" s="189">
        <v>-1.0823239831850406E-2</v>
      </c>
      <c r="M87" s="189">
        <v>1.6606668508587941E-2</v>
      </c>
    </row>
    <row r="88" spans="1:14" ht="6" customHeight="1" x14ac:dyDescent="0.25"/>
    <row r="89" spans="1:14" x14ac:dyDescent="0.25">
      <c r="B89" s="106" t="s">
        <v>41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</row>
    <row r="92" spans="1:14" ht="48.75" customHeight="1" thickBot="1" x14ac:dyDescent="0.3">
      <c r="B92" s="265" t="s">
        <v>288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1" t="s">
        <v>105</v>
      </c>
    </row>
    <row r="93" spans="1:14" ht="10.5" customHeight="1" thickBot="1" x14ac:dyDescent="0.3">
      <c r="B93" s="107"/>
      <c r="C93" s="108"/>
      <c r="D93" s="107"/>
      <c r="E93" s="107"/>
      <c r="F93" s="107"/>
      <c r="G93" s="107"/>
      <c r="H93" s="107"/>
      <c r="I93" s="107"/>
      <c r="J93" s="107"/>
      <c r="K93" s="4"/>
      <c r="L93" s="4"/>
      <c r="N93" s="1" t="s">
        <v>106</v>
      </c>
    </row>
    <row r="94" spans="1:14" ht="22.5" thickTop="1" thickBot="1" x14ac:dyDescent="0.3">
      <c r="B94" s="122" t="s">
        <v>107</v>
      </c>
      <c r="C94" s="283" t="s">
        <v>108</v>
      </c>
      <c r="D94" s="284"/>
      <c r="E94" s="284"/>
      <c r="F94" s="284"/>
      <c r="G94" s="284"/>
      <c r="H94" s="284"/>
      <c r="I94" s="284"/>
      <c r="J94" s="284"/>
      <c r="K94" s="284"/>
      <c r="L94" s="284"/>
      <c r="M94" s="285"/>
    </row>
    <row r="95" spans="1:14" ht="22.5" thickTop="1" thickBot="1" x14ac:dyDescent="0.3">
      <c r="B95" s="110"/>
      <c r="C95" s="286">
        <f>2019</f>
        <v>2019</v>
      </c>
      <c r="D95" s="287"/>
      <c r="E95" s="288">
        <v>2020</v>
      </c>
      <c r="F95" s="287"/>
      <c r="G95" s="288">
        <v>2021</v>
      </c>
      <c r="H95" s="287"/>
      <c r="I95" s="288">
        <v>2022</v>
      </c>
      <c r="J95" s="287"/>
      <c r="K95" s="288">
        <v>2023</v>
      </c>
      <c r="L95" s="289"/>
      <c r="M95" s="290"/>
    </row>
    <row r="96" spans="1:14" ht="16.5" thickTop="1" thickBot="1" x14ac:dyDescent="0.3">
      <c r="B96" s="86"/>
      <c r="C96" s="112" t="s">
        <v>70</v>
      </c>
      <c r="D96" s="113" t="str">
        <f>CONCATENATE("dif ",RIGHT(2019,2),"/",RIGHT(2018,2))</f>
        <v>dif 19/18</v>
      </c>
      <c r="E96" s="114" t="s">
        <v>70</v>
      </c>
      <c r="F96" s="113" t="str">
        <f>CONCATENATE("dif ",RIGHT(E95,2),"/",RIGHT(C95,2))</f>
        <v>dif 20/19</v>
      </c>
      <c r="G96" s="114" t="s">
        <v>70</v>
      </c>
      <c r="H96" s="113" t="str">
        <f>CONCATENATE("dif ",RIGHT(G95,2),"/",RIGHT(E95,2))</f>
        <v>dif 21/20</v>
      </c>
      <c r="I96" s="114" t="s">
        <v>70</v>
      </c>
      <c r="J96" s="113" t="str">
        <f>CONCATENATE("dif ",RIGHT(I95,2),"/",RIGHT(G95,2))</f>
        <v>dif 22/21</v>
      </c>
      <c r="K96" s="114" t="s">
        <v>70</v>
      </c>
      <c r="L96" s="113" t="str">
        <f>CONCATENATE("dif ",RIGHT(K95,2),"/",RIGHT(I95,2))</f>
        <v>dif 23/22</v>
      </c>
      <c r="M96" s="113" t="str">
        <f>CONCATENATE("dif ",RIGHT(K95,2),"/",RIGHT(C95,2))</f>
        <v>dif 23/19</v>
      </c>
    </row>
    <row r="97" spans="2:13" x14ac:dyDescent="0.25">
      <c r="B97" s="115" t="s">
        <v>72</v>
      </c>
      <c r="C97" s="186">
        <v>2.7403536277327758</v>
      </c>
      <c r="D97" s="187">
        <v>-0.39346070608155781</v>
      </c>
      <c r="E97" s="186">
        <v>2.6076737272389447</v>
      </c>
      <c r="F97" s="187">
        <f t="shared" ref="F97:F99" si="28">IFERROR(E97-C97,"-")</f>
        <v>-0.13267990049383105</v>
      </c>
      <c r="G97" s="186">
        <v>2.0474873213462423</v>
      </c>
      <c r="H97" s="187">
        <f t="shared" ref="H97:H99" si="29">IFERROR(G97-E97,"-")</f>
        <v>-0.56018640589270241</v>
      </c>
      <c r="I97" s="186">
        <v>3.307804040670804</v>
      </c>
      <c r="J97" s="187">
        <f t="shared" ref="J97:J99" si="30">IFERROR(I97-G97,"-")</f>
        <v>1.2603167193245617</v>
      </c>
      <c r="K97" s="186">
        <v>2.883788097590636</v>
      </c>
      <c r="L97" s="187">
        <f t="shared" ref="L97:L99" si="31">IFERROR(K97-I97,"-")</f>
        <v>-0.42401594308016799</v>
      </c>
      <c r="M97" s="187">
        <f t="shared" ref="M97" si="32">IFERROR(K97-C97,"-")</f>
        <v>0.14343446985786024</v>
      </c>
    </row>
    <row r="98" spans="2:13" x14ac:dyDescent="0.25">
      <c r="B98" s="115" t="s">
        <v>74</v>
      </c>
      <c r="C98" s="186">
        <v>2.615271928218275</v>
      </c>
      <c r="D98" s="187">
        <v>3.9192388302103698E-2</v>
      </c>
      <c r="E98" s="186">
        <v>2.5533536585365852</v>
      </c>
      <c r="F98" s="187">
        <f t="shared" si="28"/>
        <v>-6.1918269681689786E-2</v>
      </c>
      <c r="G98" s="186">
        <v>1.9387617765814267</v>
      </c>
      <c r="H98" s="187">
        <f t="shared" si="29"/>
        <v>-0.61459188195515857</v>
      </c>
      <c r="I98" s="186">
        <v>2.9616815476190474</v>
      </c>
      <c r="J98" s="187">
        <f t="shared" si="30"/>
        <v>1.0229197710376208</v>
      </c>
      <c r="K98" s="186">
        <v>2.6695660306771418</v>
      </c>
      <c r="L98" s="187">
        <f t="shared" si="31"/>
        <v>-0.29211551694190563</v>
      </c>
      <c r="M98" s="187">
        <f>IFERROR(K98-C98,"-")</f>
        <v>5.4294102458866789E-2</v>
      </c>
    </row>
    <row r="99" spans="2:13" x14ac:dyDescent="0.25">
      <c r="B99" s="115" t="s">
        <v>76</v>
      </c>
      <c r="C99" s="186">
        <v>2.6071809456096693</v>
      </c>
      <c r="D99" s="187">
        <v>-0.10879819142209923</v>
      </c>
      <c r="E99" s="186">
        <v>2.6900175131348512</v>
      </c>
      <c r="F99" s="187">
        <f t="shared" si="28"/>
        <v>8.283656752518187E-2</v>
      </c>
      <c r="G99" s="186">
        <v>2.4245351364404732</v>
      </c>
      <c r="H99" s="187">
        <f t="shared" si="29"/>
        <v>-0.26548237669437791</v>
      </c>
      <c r="I99" s="186">
        <v>2.9339544757636515</v>
      </c>
      <c r="J99" s="187">
        <f t="shared" si="30"/>
        <v>0.50941933932317829</v>
      </c>
      <c r="K99" s="186">
        <v>2.8801306922605678</v>
      </c>
      <c r="L99" s="187">
        <f t="shared" si="31"/>
        <v>-5.38237835030837E-2</v>
      </c>
      <c r="M99" s="187">
        <f t="shared" ref="M99:M102" si="33">IFERROR(K99-C99,"-")</f>
        <v>0.27294974665089855</v>
      </c>
    </row>
    <row r="100" spans="2:13" x14ac:dyDescent="0.25">
      <c r="B100" s="115" t="s">
        <v>78</v>
      </c>
      <c r="C100" s="186">
        <v>2.5804834147595783</v>
      </c>
      <c r="D100" s="187">
        <v>8.0679570114619459E-2</v>
      </c>
      <c r="E100" s="186" t="s">
        <v>225</v>
      </c>
      <c r="F100" s="187" t="str">
        <f>IFERROR(E100-C100,"-")</f>
        <v>-</v>
      </c>
      <c r="G100" s="186">
        <v>2.3802021403091556</v>
      </c>
      <c r="H100" s="187" t="str">
        <f>IFERROR(G100-E100,"-")</f>
        <v>-</v>
      </c>
      <c r="I100" s="186">
        <v>3.2348952840138616</v>
      </c>
      <c r="J100" s="187">
        <f>IFERROR(I100-G100,"-")</f>
        <v>0.85469314370470606</v>
      </c>
      <c r="K100" s="186">
        <v>2.5569436374201047</v>
      </c>
      <c r="L100" s="187">
        <f>IFERROR(K100-I100,"-")</f>
        <v>-0.67795164659375695</v>
      </c>
      <c r="M100" s="187">
        <f t="shared" si="33"/>
        <v>-2.3539777339473655E-2</v>
      </c>
    </row>
    <row r="101" spans="2:13" x14ac:dyDescent="0.25">
      <c r="B101" s="115" t="s">
        <v>80</v>
      </c>
      <c r="C101" s="186">
        <v>2.4517639712769279</v>
      </c>
      <c r="D101" s="187">
        <v>7.0653926133110723E-3</v>
      </c>
      <c r="E101" s="186" t="s">
        <v>225</v>
      </c>
      <c r="F101" s="187" t="str">
        <f t="shared" ref="F101:F109" si="34">IFERROR(E101-C101,"-")</f>
        <v>-</v>
      </c>
      <c r="G101" s="186">
        <v>2.2334019557385485</v>
      </c>
      <c r="H101" s="187" t="str">
        <f t="shared" ref="H101:H109" si="35">IFERROR(G101-E101,"-")</f>
        <v>-</v>
      </c>
      <c r="I101" s="186">
        <v>3.3832150009102495</v>
      </c>
      <c r="J101" s="187">
        <f t="shared" ref="J101:J109" si="36">IFERROR(I101-G101,"-")</f>
        <v>1.149813045171701</v>
      </c>
      <c r="K101" s="186">
        <v>3.0859224341118492</v>
      </c>
      <c r="L101" s="187">
        <f t="shared" ref="L101:L108" si="37">IFERROR(K101-I101,"-")</f>
        <v>-0.29729256679840033</v>
      </c>
      <c r="M101" s="187">
        <f t="shared" si="33"/>
        <v>0.63415846283492128</v>
      </c>
    </row>
    <row r="102" spans="2:13" x14ac:dyDescent="0.25">
      <c r="B102" s="115" t="s">
        <v>82</v>
      </c>
      <c r="C102" s="186">
        <v>2.585185185185185</v>
      </c>
      <c r="D102" s="187">
        <v>0.17392748949477177</v>
      </c>
      <c r="E102" s="186" t="s">
        <v>225</v>
      </c>
      <c r="F102" s="187" t="str">
        <f t="shared" si="34"/>
        <v>-</v>
      </c>
      <c r="G102" s="186">
        <v>2.3079900470002763</v>
      </c>
      <c r="H102" s="187" t="str">
        <f t="shared" si="35"/>
        <v>-</v>
      </c>
      <c r="I102" s="186">
        <v>3.109444123869975</v>
      </c>
      <c r="J102" s="187">
        <f t="shared" si="36"/>
        <v>0.80145407686969872</v>
      </c>
      <c r="K102" s="186">
        <v>2.596705308114704</v>
      </c>
      <c r="L102" s="187">
        <f t="shared" si="37"/>
        <v>-0.51273881575527103</v>
      </c>
      <c r="M102" s="187">
        <f t="shared" si="33"/>
        <v>1.1520122929518983E-2</v>
      </c>
    </row>
    <row r="103" spans="2:13" x14ac:dyDescent="0.25">
      <c r="B103" s="115" t="s">
        <v>84</v>
      </c>
      <c r="C103" s="186">
        <v>2.9682117131224555</v>
      </c>
      <c r="D103" s="187">
        <v>0.33827477319547228</v>
      </c>
      <c r="E103" s="186" t="s">
        <v>225</v>
      </c>
      <c r="F103" s="187" t="str">
        <f t="shared" si="34"/>
        <v>-</v>
      </c>
      <c r="G103" s="186">
        <v>2.3885906040268456</v>
      </c>
      <c r="H103" s="187" t="str">
        <f t="shared" si="35"/>
        <v>-</v>
      </c>
      <c r="I103" s="186">
        <v>3.1849586182079883</v>
      </c>
      <c r="J103" s="187">
        <f t="shared" si="36"/>
        <v>0.79636801418114267</v>
      </c>
      <c r="K103" s="186">
        <v>3.0157387369663584</v>
      </c>
      <c r="L103" s="187">
        <f t="shared" si="37"/>
        <v>-0.1692198812416299</v>
      </c>
      <c r="M103" s="187">
        <f>IFERROR(K103-C103,"-")</f>
        <v>4.7527023843902949E-2</v>
      </c>
    </row>
    <row r="104" spans="2:13" x14ac:dyDescent="0.25">
      <c r="B104" s="115" t="s">
        <v>86</v>
      </c>
      <c r="C104" s="186">
        <v>3.3285236670772478</v>
      </c>
      <c r="D104" s="187">
        <v>6.2600920296131957E-2</v>
      </c>
      <c r="E104" s="186">
        <v>2.1563467492260062</v>
      </c>
      <c r="F104" s="187">
        <f t="shared" si="34"/>
        <v>-1.1721769178512416</v>
      </c>
      <c r="G104" s="186">
        <v>2.9732067510548523</v>
      </c>
      <c r="H104" s="187">
        <f t="shared" si="35"/>
        <v>0.81686000182884611</v>
      </c>
      <c r="I104" s="186">
        <v>3.1242844230189815</v>
      </c>
      <c r="J104" s="187">
        <f t="shared" si="36"/>
        <v>0.15107767196412913</v>
      </c>
      <c r="K104" s="186">
        <v>3.4362339977313239</v>
      </c>
      <c r="L104" s="187">
        <f t="shared" si="37"/>
        <v>0.31194957471234241</v>
      </c>
      <c r="M104" s="187">
        <f>IFERROR(K104-C104,"-")</f>
        <v>0.10771033065407609</v>
      </c>
    </row>
    <row r="105" spans="2:13" x14ac:dyDescent="0.25">
      <c r="B105" s="115" t="s">
        <v>88</v>
      </c>
      <c r="C105" s="186">
        <v>2.7332042305973485</v>
      </c>
      <c r="D105" s="187">
        <v>-0.51360771451968112</v>
      </c>
      <c r="E105" s="186">
        <v>2.0480898876404496</v>
      </c>
      <c r="F105" s="187">
        <f t="shared" si="34"/>
        <v>-0.68511434295689888</v>
      </c>
      <c r="G105" s="186">
        <v>2.5249999999999999</v>
      </c>
      <c r="H105" s="187">
        <f t="shared" si="35"/>
        <v>0.47691011235955028</v>
      </c>
      <c r="I105" s="186">
        <v>2.4895774647887325</v>
      </c>
      <c r="J105" s="187">
        <f t="shared" si="36"/>
        <v>-3.542253521126737E-2</v>
      </c>
      <c r="K105" s="186">
        <v>3.6911096690460741</v>
      </c>
      <c r="L105" s="187">
        <f t="shared" si="37"/>
        <v>1.2015322042573415</v>
      </c>
      <c r="M105" s="187">
        <f t="shared" ref="M105:M108" si="38">IFERROR(K105-C105,"-")</f>
        <v>0.95790543844872555</v>
      </c>
    </row>
    <row r="106" spans="2:13" x14ac:dyDescent="0.25">
      <c r="B106" s="115" t="s">
        <v>90</v>
      </c>
      <c r="C106" s="186">
        <v>2.5454545454545454</v>
      </c>
      <c r="D106" s="187">
        <v>-4.5075049561031033E-2</v>
      </c>
      <c r="E106" s="186">
        <v>1.9945736434108527</v>
      </c>
      <c r="F106" s="187">
        <f t="shared" si="34"/>
        <v>-0.55088090204369267</v>
      </c>
      <c r="G106" s="186">
        <v>2.6516457126712814</v>
      </c>
      <c r="H106" s="187">
        <f t="shared" si="35"/>
        <v>0.6570720692604286</v>
      </c>
      <c r="I106" s="186">
        <v>2.5124871707150187</v>
      </c>
      <c r="J106" s="187">
        <f t="shared" si="36"/>
        <v>-0.13915854195626265</v>
      </c>
      <c r="K106" s="186">
        <v>3.1644666970110755</v>
      </c>
      <c r="L106" s="187">
        <f t="shared" si="37"/>
        <v>0.65197952629605682</v>
      </c>
      <c r="M106" s="187">
        <f t="shared" si="38"/>
        <v>0.61901215155653011</v>
      </c>
    </row>
    <row r="107" spans="2:13" x14ac:dyDescent="0.25">
      <c r="B107" s="115" t="s">
        <v>92</v>
      </c>
      <c r="C107" s="186">
        <v>2.5019584802193497</v>
      </c>
      <c r="D107" s="187">
        <v>-0.34911191912194317</v>
      </c>
      <c r="E107" s="186">
        <v>2.0275888133030988</v>
      </c>
      <c r="F107" s="187">
        <f t="shared" si="34"/>
        <v>-0.47436966691625093</v>
      </c>
      <c r="G107" s="186">
        <v>2.6218398130444021</v>
      </c>
      <c r="H107" s="187">
        <f t="shared" si="35"/>
        <v>0.59425099974130324</v>
      </c>
      <c r="I107" s="186">
        <v>2.6325889741800417</v>
      </c>
      <c r="J107" s="187">
        <f t="shared" si="36"/>
        <v>1.0749161135639618E-2</v>
      </c>
      <c r="K107" s="186">
        <v>2.9328118732450861</v>
      </c>
      <c r="L107" s="187">
        <f t="shared" si="37"/>
        <v>0.3002228990650444</v>
      </c>
      <c r="M107" s="187">
        <f t="shared" si="38"/>
        <v>0.43085339302573633</v>
      </c>
    </row>
    <row r="108" spans="2:13" x14ac:dyDescent="0.25">
      <c r="B108" s="115" t="s">
        <v>94</v>
      </c>
      <c r="C108" s="186">
        <v>2.6632920884889391</v>
      </c>
      <c r="D108" s="187">
        <v>-8.1789651605269853E-2</v>
      </c>
      <c r="E108" s="186">
        <v>2.208188489764388</v>
      </c>
      <c r="F108" s="187">
        <f t="shared" si="34"/>
        <v>-0.45510359872455108</v>
      </c>
      <c r="G108" s="186">
        <v>3.0066280033140016</v>
      </c>
      <c r="H108" s="187">
        <f t="shared" si="35"/>
        <v>0.79843951354961362</v>
      </c>
      <c r="I108" s="186">
        <v>2.5013940170296136</v>
      </c>
      <c r="J108" s="187">
        <f t="shared" si="36"/>
        <v>-0.50523398628438798</v>
      </c>
      <c r="K108" s="186">
        <v>3.0554897314375986</v>
      </c>
      <c r="L108" s="187">
        <f t="shared" si="37"/>
        <v>0.554095714407985</v>
      </c>
      <c r="M108" s="187">
        <f t="shared" si="38"/>
        <v>0.39219764294865955</v>
      </c>
    </row>
    <row r="109" spans="2:13" ht="15.75" x14ac:dyDescent="0.25">
      <c r="B109" s="118" t="s">
        <v>36</v>
      </c>
      <c r="C109" s="188">
        <v>2.6729927298475165</v>
      </c>
      <c r="D109" s="189">
        <v>-8.8804815029419171E-2</v>
      </c>
      <c r="E109" s="188">
        <v>2.3867207056860176</v>
      </c>
      <c r="F109" s="189">
        <f t="shared" si="34"/>
        <v>-0.28627202416149888</v>
      </c>
      <c r="G109" s="188">
        <v>2.5550325790187771</v>
      </c>
      <c r="H109" s="189">
        <f t="shared" si="35"/>
        <v>0.16831187333275954</v>
      </c>
      <c r="I109" s="188">
        <v>2.8813730171361875</v>
      </c>
      <c r="J109" s="189">
        <f t="shared" si="36"/>
        <v>0.32634043811741043</v>
      </c>
      <c r="K109" s="188">
        <v>2.9576495214665672</v>
      </c>
      <c r="L109" s="189">
        <v>7.6276504330379691E-2</v>
      </c>
      <c r="M109" s="189">
        <v>0.28465679161905078</v>
      </c>
    </row>
    <row r="110" spans="2:13" ht="6" customHeight="1" x14ac:dyDescent="0.25"/>
    <row r="111" spans="2:13" x14ac:dyDescent="0.25">
      <c r="B111" s="106" t="s">
        <v>41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</row>
    <row r="114" spans="1:14" ht="48.75" customHeight="1" thickBot="1" x14ac:dyDescent="0.3">
      <c r="B114" s="265" t="s">
        <v>289</v>
      </c>
      <c r="C114" s="265"/>
      <c r="D114" s="265"/>
      <c r="E114" s="265"/>
      <c r="F114" s="265"/>
      <c r="G114" s="265"/>
      <c r="H114" s="265"/>
      <c r="I114" s="265"/>
      <c r="J114" s="265"/>
      <c r="K114" s="265"/>
      <c r="L114" s="265"/>
      <c r="M114" s="265"/>
      <c r="N114" s="1" t="s">
        <v>109</v>
      </c>
    </row>
    <row r="115" spans="1:14" ht="10.5" customHeight="1" thickBot="1" x14ac:dyDescent="0.3">
      <c r="B115" s="107"/>
      <c r="C115" s="108"/>
      <c r="D115" s="107"/>
      <c r="E115" s="107"/>
      <c r="F115" s="107"/>
      <c r="G115" s="107"/>
      <c r="H115" s="107"/>
      <c r="I115" s="107"/>
      <c r="J115" s="107"/>
      <c r="K115" s="4"/>
      <c r="L115" s="4"/>
      <c r="N115" s="1" t="s">
        <v>110</v>
      </c>
    </row>
    <row r="116" spans="1:14" ht="22.5" thickTop="1" thickBot="1" x14ac:dyDescent="0.3">
      <c r="B116" s="122" t="str">
        <f>C116</f>
        <v>Reino Unido</v>
      </c>
      <c r="C116" s="283" t="s">
        <v>111</v>
      </c>
      <c r="D116" s="284"/>
      <c r="E116" s="284"/>
      <c r="F116" s="284"/>
      <c r="G116" s="284"/>
      <c r="H116" s="284"/>
      <c r="I116" s="284"/>
      <c r="J116" s="284"/>
      <c r="K116" s="284"/>
      <c r="L116" s="284"/>
      <c r="M116" s="285"/>
    </row>
    <row r="117" spans="1:14" ht="22.5" thickTop="1" thickBot="1" x14ac:dyDescent="0.3">
      <c r="B117" s="110"/>
      <c r="C117" s="286">
        <f>2019</f>
        <v>2019</v>
      </c>
      <c r="D117" s="287"/>
      <c r="E117" s="288">
        <v>2020</v>
      </c>
      <c r="F117" s="287"/>
      <c r="G117" s="288">
        <v>2021</v>
      </c>
      <c r="H117" s="287"/>
      <c r="I117" s="288">
        <v>2022</v>
      </c>
      <c r="J117" s="287"/>
      <c r="K117" s="288">
        <v>2023</v>
      </c>
      <c r="L117" s="289"/>
      <c r="M117" s="290"/>
    </row>
    <row r="118" spans="1:14" ht="16.5" thickTop="1" thickBot="1" x14ac:dyDescent="0.3">
      <c r="B118" s="86"/>
      <c r="C118" s="112" t="s">
        <v>70</v>
      </c>
      <c r="D118" s="113" t="str">
        <f>CONCATENATE("dif ",RIGHT(2019,2),"/",RIGHT(2018,2))</f>
        <v>dif 19/18</v>
      </c>
      <c r="E118" s="114" t="s">
        <v>70</v>
      </c>
      <c r="F118" s="113" t="str">
        <f>CONCATENATE("dif ",RIGHT(E117,2),"/",RIGHT(C117,2))</f>
        <v>dif 20/19</v>
      </c>
      <c r="G118" s="114" t="s">
        <v>70</v>
      </c>
      <c r="H118" s="113" t="str">
        <f>CONCATENATE("dif ",RIGHT(G117,2),"/",RIGHT(E117,2))</f>
        <v>dif 21/20</v>
      </c>
      <c r="I118" s="114" t="s">
        <v>70</v>
      </c>
      <c r="J118" s="113" t="str">
        <f>CONCATENATE("dif ",RIGHT(I117,2),"/",RIGHT(G117,2))</f>
        <v>dif 22/21</v>
      </c>
      <c r="K118" s="114" t="s">
        <v>70</v>
      </c>
      <c r="L118" s="113" t="str">
        <f>CONCATENATE("dif ",RIGHT(K117,2),"/",RIGHT(I117,2))</f>
        <v>dif 23/22</v>
      </c>
      <c r="M118" s="113" t="str">
        <f>CONCATENATE("dif ",RIGHT(K117,2),"/",RIGHT(C117,2))</f>
        <v>dif 23/19</v>
      </c>
    </row>
    <row r="119" spans="1:14" x14ac:dyDescent="0.25">
      <c r="B119" s="115" t="s">
        <v>72</v>
      </c>
      <c r="C119" s="186">
        <v>3.1240544629349469</v>
      </c>
      <c r="D119" s="187">
        <v>-1.1481259881928723</v>
      </c>
      <c r="E119" s="186">
        <v>3.1318851823118696</v>
      </c>
      <c r="F119" s="187">
        <f t="shared" ref="F119:F121" si="39">IFERROR(E119-C119,"-")</f>
        <v>7.8307193769227013E-3</v>
      </c>
      <c r="G119" s="186">
        <v>2.0192307692307692</v>
      </c>
      <c r="H119" s="187">
        <f t="shared" ref="H119:H121" si="40">IFERROR(G119-E119,"-")</f>
        <v>-1.1126544130811005</v>
      </c>
      <c r="I119" s="186">
        <v>4.2645962732919251</v>
      </c>
      <c r="J119" s="187">
        <f t="shared" ref="J119:J121" si="41">IFERROR(I119-G119,"-")</f>
        <v>2.245365504061156</v>
      </c>
      <c r="K119" s="186">
        <v>3.0178253119429592</v>
      </c>
      <c r="L119" s="187">
        <f t="shared" ref="L119:L121" si="42">IFERROR(K119-I119,"-")</f>
        <v>-1.2467709613489659</v>
      </c>
      <c r="M119" s="187">
        <f t="shared" ref="M119" si="43">IFERROR(K119-C119,"-")</f>
        <v>-0.10622915099198771</v>
      </c>
    </row>
    <row r="120" spans="1:14" x14ac:dyDescent="0.25">
      <c r="B120" s="115" t="s">
        <v>74</v>
      </c>
      <c r="C120" s="186">
        <v>3.3365155131264919</v>
      </c>
      <c r="D120" s="187">
        <v>1.8044175546874097E-2</v>
      </c>
      <c r="E120" s="186">
        <v>2.9756733275412683</v>
      </c>
      <c r="F120" s="187">
        <f t="shared" si="39"/>
        <v>-0.36084218558522352</v>
      </c>
      <c r="G120" s="186">
        <v>2.23943661971831</v>
      </c>
      <c r="H120" s="187">
        <f t="shared" si="40"/>
        <v>-0.73623670782295836</v>
      </c>
      <c r="I120" s="186">
        <v>4.1703617269544928</v>
      </c>
      <c r="J120" s="187">
        <f t="shared" si="41"/>
        <v>1.9309251072361828</v>
      </c>
      <c r="K120" s="186">
        <v>2.7137161084529504</v>
      </c>
      <c r="L120" s="187">
        <f t="shared" si="42"/>
        <v>-1.4566456185015424</v>
      </c>
      <c r="M120" s="187">
        <f>IFERROR(K120-C120,"-")</f>
        <v>-0.62279940467354145</v>
      </c>
    </row>
    <row r="121" spans="1:14" x14ac:dyDescent="0.25">
      <c r="B121" s="115" t="s">
        <v>76</v>
      </c>
      <c r="C121" s="186">
        <v>3.4531933508311461</v>
      </c>
      <c r="D121" s="187">
        <v>7.5576603649181617E-2</v>
      </c>
      <c r="E121" s="186">
        <v>3.9297297297297296</v>
      </c>
      <c r="F121" s="187">
        <f t="shared" si="39"/>
        <v>0.47653637889858347</v>
      </c>
      <c r="G121" s="186">
        <v>4.3566433566433567</v>
      </c>
      <c r="H121" s="187">
        <f t="shared" si="40"/>
        <v>0.42691362691362711</v>
      </c>
      <c r="I121" s="186">
        <v>4.5992647058823533</v>
      </c>
      <c r="J121" s="187">
        <f t="shared" si="41"/>
        <v>0.24262134923899659</v>
      </c>
      <c r="K121" s="186">
        <v>2.840103716508211</v>
      </c>
      <c r="L121" s="187">
        <f t="shared" si="42"/>
        <v>-1.7591609893741422</v>
      </c>
      <c r="M121" s="187">
        <f t="shared" ref="M121:M124" si="44">IFERROR(K121-C121,"-")</f>
        <v>-0.61308963432293506</v>
      </c>
    </row>
    <row r="122" spans="1:14" x14ac:dyDescent="0.25">
      <c r="B122" s="115" t="s">
        <v>78</v>
      </c>
      <c r="C122" s="186">
        <v>3.2419127988748242</v>
      </c>
      <c r="D122" s="187">
        <v>0.42139997836200349</v>
      </c>
      <c r="E122" s="186" t="s">
        <v>225</v>
      </c>
      <c r="F122" s="187" t="str">
        <f>IFERROR(E122-C122,"-")</f>
        <v>-</v>
      </c>
      <c r="G122" s="186">
        <v>3.0357142857142856</v>
      </c>
      <c r="H122" s="187" t="str">
        <f>IFERROR(G122-E122,"-")</f>
        <v>-</v>
      </c>
      <c r="I122" s="186">
        <v>4.1050903119868636</v>
      </c>
      <c r="J122" s="187">
        <f>IFERROR(I122-G122,"-")</f>
        <v>1.069376026272578</v>
      </c>
      <c r="K122" s="186">
        <v>3.3218390804597702</v>
      </c>
      <c r="L122" s="187">
        <f>IFERROR(K122-I122,"-")</f>
        <v>-0.78325123152709342</v>
      </c>
      <c r="M122" s="187">
        <f t="shared" si="44"/>
        <v>7.9926281584945968E-2</v>
      </c>
    </row>
    <row r="123" spans="1:14" x14ac:dyDescent="0.25">
      <c r="B123" s="115" t="s">
        <v>80</v>
      </c>
      <c r="C123" s="186">
        <v>2.375594294770206</v>
      </c>
      <c r="D123" s="187">
        <v>-0.16032524545967908</v>
      </c>
      <c r="E123" s="186" t="s">
        <v>225</v>
      </c>
      <c r="F123" s="187" t="str">
        <f t="shared" ref="F123:F131" si="45">IFERROR(E123-C123,"-")</f>
        <v>-</v>
      </c>
      <c r="G123" s="186">
        <v>2.6268656716417911</v>
      </c>
      <c r="H123" s="187" t="str">
        <f t="shared" ref="H123:H131" si="46">IFERROR(G123-E123,"-")</f>
        <v>-</v>
      </c>
      <c r="I123" s="186">
        <v>3.5278969957081543</v>
      </c>
      <c r="J123" s="187">
        <f t="shared" ref="J123:J131" si="47">IFERROR(I123-G123,"-")</f>
        <v>0.90103132406636322</v>
      </c>
      <c r="K123" s="186">
        <v>3.4131868131868131</v>
      </c>
      <c r="L123" s="187">
        <f t="shared" ref="L123:L130" si="48">IFERROR(K123-I123,"-")</f>
        <v>-0.11471018252134124</v>
      </c>
      <c r="M123" s="187">
        <f t="shared" si="44"/>
        <v>1.037592518416607</v>
      </c>
    </row>
    <row r="124" spans="1:14" x14ac:dyDescent="0.25">
      <c r="B124" s="115" t="s">
        <v>82</v>
      </c>
      <c r="C124" s="186">
        <v>2.6824457593688362</v>
      </c>
      <c r="D124" s="187">
        <v>0.570266272189349</v>
      </c>
      <c r="E124" s="186" t="s">
        <v>225</v>
      </c>
      <c r="F124" s="187" t="str">
        <f t="shared" si="45"/>
        <v>-</v>
      </c>
      <c r="G124" s="186">
        <v>2.7709923664122136</v>
      </c>
      <c r="H124" s="187" t="str">
        <f t="shared" si="46"/>
        <v>-</v>
      </c>
      <c r="I124" s="186">
        <v>3.9064327485380117</v>
      </c>
      <c r="J124" s="187">
        <f t="shared" si="47"/>
        <v>1.1354403821257981</v>
      </c>
      <c r="K124" s="186">
        <v>2.0308571428571427</v>
      </c>
      <c r="L124" s="187">
        <f t="shared" si="48"/>
        <v>-1.875575605680869</v>
      </c>
      <c r="M124" s="187">
        <f t="shared" si="44"/>
        <v>-0.65158861651169353</v>
      </c>
    </row>
    <row r="125" spans="1:14" x14ac:dyDescent="0.25">
      <c r="B125" s="115" t="s">
        <v>84</v>
      </c>
      <c r="C125" s="186">
        <v>3.5714285714285716</v>
      </c>
      <c r="D125" s="187">
        <v>1.6805656272661351</v>
      </c>
      <c r="E125" s="186" t="s">
        <v>225</v>
      </c>
      <c r="F125" s="187" t="str">
        <f t="shared" si="45"/>
        <v>-</v>
      </c>
      <c r="G125" s="186">
        <v>2.4885057471264367</v>
      </c>
      <c r="H125" s="187" t="str">
        <f t="shared" si="46"/>
        <v>-</v>
      </c>
      <c r="I125" s="186">
        <v>3.967123287671233</v>
      </c>
      <c r="J125" s="187">
        <f t="shared" si="47"/>
        <v>1.4786175405447963</v>
      </c>
      <c r="K125" s="186">
        <v>2.9682779456193353</v>
      </c>
      <c r="L125" s="187">
        <f t="shared" si="48"/>
        <v>-0.99884534205189768</v>
      </c>
      <c r="M125" s="187">
        <f>IFERROR(K125-C125,"-")</f>
        <v>-0.60315062580923628</v>
      </c>
    </row>
    <row r="126" spans="1:14" x14ac:dyDescent="0.25">
      <c r="B126" s="115" t="s">
        <v>86</v>
      </c>
      <c r="C126" s="186">
        <v>4.5836734693877554</v>
      </c>
      <c r="D126" s="187">
        <v>1.7481374928826159</v>
      </c>
      <c r="E126" s="186">
        <v>2.2211538461538463</v>
      </c>
      <c r="F126" s="187">
        <f t="shared" si="45"/>
        <v>-2.3625196232339092</v>
      </c>
      <c r="G126" s="186">
        <v>3.496</v>
      </c>
      <c r="H126" s="187">
        <f t="shared" si="46"/>
        <v>1.2748461538461537</v>
      </c>
      <c r="I126" s="186">
        <v>3.4109090909090911</v>
      </c>
      <c r="J126" s="187">
        <f t="shared" si="47"/>
        <v>-8.5090909090908884E-2</v>
      </c>
      <c r="K126" s="186">
        <v>2.9539918809201624</v>
      </c>
      <c r="L126" s="187">
        <f t="shared" si="48"/>
        <v>-0.45691720998892871</v>
      </c>
      <c r="M126" s="187">
        <f>IFERROR(K126-C126,"-")</f>
        <v>-1.629681588467593</v>
      </c>
    </row>
    <row r="127" spans="1:14" x14ac:dyDescent="0.25">
      <c r="B127" s="115" t="s">
        <v>88</v>
      </c>
      <c r="C127" s="186">
        <v>2.311087190527449</v>
      </c>
      <c r="D127" s="187">
        <v>-1.0830196234688678</v>
      </c>
      <c r="E127" s="186">
        <v>2.5809523809523811</v>
      </c>
      <c r="F127" s="187">
        <f t="shared" si="45"/>
        <v>0.26986519042493207</v>
      </c>
      <c r="G127" s="186">
        <v>3.4175084175084174</v>
      </c>
      <c r="H127" s="187">
        <f t="shared" si="46"/>
        <v>0.83655603655603628</v>
      </c>
      <c r="I127" s="186">
        <v>2.1020599250936329</v>
      </c>
      <c r="J127" s="187">
        <f t="shared" si="47"/>
        <v>-1.3154484924147845</v>
      </c>
      <c r="K127" s="186">
        <v>9.6633858267716537</v>
      </c>
      <c r="L127" s="187">
        <f t="shared" si="48"/>
        <v>7.5613259016780212</v>
      </c>
      <c r="M127" s="187">
        <f t="shared" ref="M127:M130" si="49">IFERROR(K127-C127,"-")</f>
        <v>7.3522986362442051</v>
      </c>
    </row>
    <row r="128" spans="1:14" x14ac:dyDescent="0.25">
      <c r="A128" s="121"/>
      <c r="B128" s="115" t="s">
        <v>90</v>
      </c>
      <c r="C128" s="186">
        <v>3.1603053435114505</v>
      </c>
      <c r="D128" s="187">
        <v>0.31128390828311892</v>
      </c>
      <c r="E128" s="186">
        <v>1.8445945945945945</v>
      </c>
      <c r="F128" s="187">
        <f t="shared" si="45"/>
        <v>-1.315710748916856</v>
      </c>
      <c r="G128" s="186">
        <v>3.5809682804674456</v>
      </c>
      <c r="H128" s="187">
        <f t="shared" si="46"/>
        <v>1.7363736858728511</v>
      </c>
      <c r="I128" s="186">
        <v>2.1703406813627253</v>
      </c>
      <c r="J128" s="187">
        <f t="shared" si="47"/>
        <v>-1.4106275991047204</v>
      </c>
      <c r="K128" s="186">
        <v>6.4522875816993466</v>
      </c>
      <c r="L128" s="187">
        <f t="shared" si="48"/>
        <v>4.2819469003366208</v>
      </c>
      <c r="M128" s="187">
        <f t="shared" si="49"/>
        <v>3.291982238187896</v>
      </c>
    </row>
    <row r="129" spans="2:14" x14ac:dyDescent="0.25">
      <c r="B129" s="115" t="s">
        <v>92</v>
      </c>
      <c r="C129" s="186">
        <v>3.0557184750733137</v>
      </c>
      <c r="D129" s="187">
        <v>-0.49792959359621403</v>
      </c>
      <c r="E129" s="186">
        <v>1.9931972789115646</v>
      </c>
      <c r="F129" s="187">
        <f t="shared" si="45"/>
        <v>-1.0625211961617491</v>
      </c>
      <c r="G129" s="186">
        <v>3.5132867132867132</v>
      </c>
      <c r="H129" s="187">
        <f t="shared" si="46"/>
        <v>1.5200894343751485</v>
      </c>
      <c r="I129" s="186">
        <v>2.9498364231188661</v>
      </c>
      <c r="J129" s="187">
        <f t="shared" si="47"/>
        <v>-0.56345029016784709</v>
      </c>
      <c r="K129" s="186">
        <v>3.0739700374531833</v>
      </c>
      <c r="L129" s="187">
        <f t="shared" si="48"/>
        <v>0.12413361433431724</v>
      </c>
      <c r="M129" s="187">
        <f t="shared" si="49"/>
        <v>1.8251562379869579E-2</v>
      </c>
    </row>
    <row r="130" spans="2:14" x14ac:dyDescent="0.25">
      <c r="B130" s="115" t="s">
        <v>94</v>
      </c>
      <c r="C130" s="186">
        <v>3.1952085181898848</v>
      </c>
      <c r="D130" s="187">
        <v>9.7169302503610222E-2</v>
      </c>
      <c r="E130" s="186">
        <v>2.7306122448979591</v>
      </c>
      <c r="F130" s="187">
        <f t="shared" si="45"/>
        <v>-0.46459627329192577</v>
      </c>
      <c r="G130" s="186">
        <v>3.325072886297376</v>
      </c>
      <c r="H130" s="187">
        <f t="shared" si="46"/>
        <v>0.5944606413994169</v>
      </c>
      <c r="I130" s="186">
        <v>2.7547600913937549</v>
      </c>
      <c r="J130" s="187">
        <f t="shared" si="47"/>
        <v>-0.57031279490362108</v>
      </c>
      <c r="K130" s="186">
        <v>3.2570671378091873</v>
      </c>
      <c r="L130" s="187">
        <f t="shared" si="48"/>
        <v>0.50230704641543245</v>
      </c>
      <c r="M130" s="187">
        <f t="shared" si="49"/>
        <v>6.1858619619302502E-2</v>
      </c>
    </row>
    <row r="131" spans="2:14" ht="15.75" x14ac:dyDescent="0.25">
      <c r="B131" s="118" t="s">
        <v>36</v>
      </c>
      <c r="C131" s="188">
        <v>3.1548757170172084</v>
      </c>
      <c r="D131" s="189">
        <v>0.10447113171714095</v>
      </c>
      <c r="E131" s="188">
        <v>2.9005328596802844</v>
      </c>
      <c r="F131" s="189">
        <f t="shared" si="45"/>
        <v>-0.25434285733692397</v>
      </c>
      <c r="G131" s="188">
        <v>3.3324340527577938</v>
      </c>
      <c r="H131" s="189">
        <f t="shared" si="46"/>
        <v>0.4319011930775094</v>
      </c>
      <c r="I131" s="188">
        <v>3.3630130079661189</v>
      </c>
      <c r="J131" s="189">
        <f t="shared" si="47"/>
        <v>3.0578955208325098E-2</v>
      </c>
      <c r="K131" s="188">
        <v>3.4575820024042589</v>
      </c>
      <c r="L131" s="189">
        <v>9.4568994438140042E-2</v>
      </c>
      <c r="M131" s="189">
        <v>0.30270628538705058</v>
      </c>
    </row>
    <row r="132" spans="2:14" ht="6" customHeight="1" x14ac:dyDescent="0.25"/>
    <row r="133" spans="2:14" x14ac:dyDescent="0.25">
      <c r="B133" s="106" t="s">
        <v>41</v>
      </c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</row>
    <row r="134" spans="2:14" x14ac:dyDescent="0.25">
      <c r="I134" s="121"/>
      <c r="K134" s="121"/>
      <c r="L134" s="123"/>
    </row>
    <row r="136" spans="2:14" ht="48.75" customHeight="1" thickBot="1" x14ac:dyDescent="0.3">
      <c r="B136" s="265" t="s">
        <v>290</v>
      </c>
      <c r="C136" s="265"/>
      <c r="D136" s="265"/>
      <c r="E136" s="265"/>
      <c r="F136" s="265"/>
      <c r="G136" s="265"/>
      <c r="H136" s="265"/>
      <c r="I136" s="265"/>
      <c r="J136" s="265"/>
      <c r="K136" s="265"/>
      <c r="L136" s="265"/>
      <c r="M136" s="265"/>
      <c r="N136" s="1" t="s">
        <v>112</v>
      </c>
    </row>
    <row r="137" spans="2:14" ht="10.5" customHeight="1" thickBot="1" x14ac:dyDescent="0.3">
      <c r="B137" s="107"/>
      <c r="C137" s="108"/>
      <c r="D137" s="107"/>
      <c r="E137" s="107"/>
      <c r="F137" s="107"/>
      <c r="G137" s="107"/>
      <c r="H137" s="107"/>
      <c r="I137" s="107"/>
      <c r="J137" s="107"/>
      <c r="K137" s="4"/>
      <c r="L137" s="4"/>
      <c r="N137" s="1" t="s">
        <v>113</v>
      </c>
    </row>
    <row r="138" spans="2:14" ht="22.5" thickTop="1" thickBot="1" x14ac:dyDescent="0.3">
      <c r="B138" s="122" t="str">
        <f>C138</f>
        <v>Alemania</v>
      </c>
      <c r="C138" s="283" t="s">
        <v>114</v>
      </c>
      <c r="D138" s="284"/>
      <c r="E138" s="284"/>
      <c r="F138" s="284"/>
      <c r="G138" s="284"/>
      <c r="H138" s="284"/>
      <c r="I138" s="284"/>
      <c r="J138" s="284"/>
      <c r="K138" s="284"/>
      <c r="L138" s="284"/>
      <c r="M138" s="285"/>
    </row>
    <row r="139" spans="2:14" ht="22.5" thickTop="1" thickBot="1" x14ac:dyDescent="0.3">
      <c r="B139" s="110"/>
      <c r="C139" s="286">
        <f>2019</f>
        <v>2019</v>
      </c>
      <c r="D139" s="287"/>
      <c r="E139" s="288">
        <v>2020</v>
      </c>
      <c r="F139" s="287"/>
      <c r="G139" s="288">
        <v>2021</v>
      </c>
      <c r="H139" s="287"/>
      <c r="I139" s="288">
        <v>2022</v>
      </c>
      <c r="J139" s="287"/>
      <c r="K139" s="288">
        <v>2023</v>
      </c>
      <c r="L139" s="289"/>
      <c r="M139" s="290"/>
    </row>
    <row r="140" spans="2:14" ht="16.5" thickTop="1" thickBot="1" x14ac:dyDescent="0.3">
      <c r="B140" s="86"/>
      <c r="C140" s="112" t="s">
        <v>70</v>
      </c>
      <c r="D140" s="113" t="str">
        <f>CONCATENATE("dif ",RIGHT(2019,2),"/",RIGHT(2018,2))</f>
        <v>dif 19/18</v>
      </c>
      <c r="E140" s="114" t="s">
        <v>70</v>
      </c>
      <c r="F140" s="113" t="str">
        <f>CONCATENATE("dif ",RIGHT(E139,2),"/",RIGHT(C139,2))</f>
        <v>dif 20/19</v>
      </c>
      <c r="G140" s="114" t="s">
        <v>70</v>
      </c>
      <c r="H140" s="113" t="str">
        <f>CONCATENATE("dif ",RIGHT(G139,2),"/",RIGHT(E139,2))</f>
        <v>dif 21/20</v>
      </c>
      <c r="I140" s="114" t="s">
        <v>70</v>
      </c>
      <c r="J140" s="113" t="str">
        <f>CONCATENATE("dif ",RIGHT(I139,2),"/",RIGHT(G139,2))</f>
        <v>dif 22/21</v>
      </c>
      <c r="K140" s="114" t="s">
        <v>70</v>
      </c>
      <c r="L140" s="113" t="str">
        <f>CONCATENATE("dif ",RIGHT(K139,2),"/",RIGHT(I139,2))</f>
        <v>dif 23/22</v>
      </c>
      <c r="M140" s="113" t="str">
        <f>CONCATENATE("dif ",RIGHT(K139,2),"/",RIGHT(C139,2))</f>
        <v>dif 23/19</v>
      </c>
    </row>
    <row r="141" spans="2:14" x14ac:dyDescent="0.25">
      <c r="B141" s="115" t="s">
        <v>72</v>
      </c>
      <c r="C141" s="186">
        <v>3.1564760026298488</v>
      </c>
      <c r="D141" s="187">
        <v>2.5794734877400138E-3</v>
      </c>
      <c r="E141" s="186">
        <v>3.2248243559718968</v>
      </c>
      <c r="F141" s="187">
        <f t="shared" ref="F141:F143" si="50">IFERROR(E141-C141,"-")</f>
        <v>6.8348353342047918E-2</v>
      </c>
      <c r="G141" s="186">
        <v>2.1025641025641026</v>
      </c>
      <c r="H141" s="187">
        <f t="shared" ref="H141:H143" si="51">IFERROR(G141-E141,"-")</f>
        <v>-1.1222602534077941</v>
      </c>
      <c r="I141" s="186">
        <v>3.4815983175604628</v>
      </c>
      <c r="J141" s="187">
        <f t="shared" ref="J141:J143" si="52">IFERROR(I141-G141,"-")</f>
        <v>1.3790342149963601</v>
      </c>
      <c r="K141" s="186">
        <v>3.0078160919540231</v>
      </c>
      <c r="L141" s="187">
        <f t="shared" ref="L141:L143" si="53">IFERROR(K141-I141,"-")</f>
        <v>-0.47378222560643968</v>
      </c>
      <c r="M141" s="187">
        <f t="shared" ref="M141" si="54">IFERROR(K141-C141,"-")</f>
        <v>-0.14865991067582573</v>
      </c>
    </row>
    <row r="142" spans="2:14" x14ac:dyDescent="0.25">
      <c r="B142" s="115" t="s">
        <v>74</v>
      </c>
      <c r="C142" s="186">
        <v>2.9194991055456172</v>
      </c>
      <c r="D142" s="187">
        <v>0.28619183423990968</v>
      </c>
      <c r="E142" s="186">
        <v>2.8220858895705523</v>
      </c>
      <c r="F142" s="187">
        <f t="shared" si="50"/>
        <v>-9.7413215975064915E-2</v>
      </c>
      <c r="G142" s="186">
        <v>1.8482142857142858</v>
      </c>
      <c r="H142" s="187">
        <f t="shared" si="51"/>
        <v>-0.97387160385626648</v>
      </c>
      <c r="I142" s="186">
        <v>3.0127931769722816</v>
      </c>
      <c r="J142" s="187">
        <f t="shared" si="52"/>
        <v>1.1645788912579957</v>
      </c>
      <c r="K142" s="186">
        <v>2.9518987341772154</v>
      </c>
      <c r="L142" s="187">
        <f t="shared" si="53"/>
        <v>-6.0894442795066173E-2</v>
      </c>
      <c r="M142" s="187">
        <f>IFERROR(K142-C142,"-")</f>
        <v>3.2399628631598176E-2</v>
      </c>
    </row>
    <row r="143" spans="2:14" x14ac:dyDescent="0.25">
      <c r="B143" s="115" t="s">
        <v>76</v>
      </c>
      <c r="C143" s="186">
        <v>2.9104116222760292</v>
      </c>
      <c r="D143" s="187">
        <v>-0.48358707309252935</v>
      </c>
      <c r="E143" s="186">
        <v>3.3368644067796609</v>
      </c>
      <c r="F143" s="187">
        <f t="shared" si="50"/>
        <v>0.42645278450363167</v>
      </c>
      <c r="G143" s="186">
        <v>2.0061475409836067</v>
      </c>
      <c r="H143" s="187">
        <f t="shared" si="51"/>
        <v>-1.3307168657960542</v>
      </c>
      <c r="I143" s="186">
        <v>3.3627272727272728</v>
      </c>
      <c r="J143" s="187">
        <f t="shared" si="52"/>
        <v>1.3565797317436661</v>
      </c>
      <c r="K143" s="186">
        <v>3.0681431005110733</v>
      </c>
      <c r="L143" s="187">
        <f t="shared" si="53"/>
        <v>-0.29458417221619948</v>
      </c>
      <c r="M143" s="187">
        <f t="shared" ref="M143:M146" si="55">IFERROR(K143-C143,"-")</f>
        <v>0.15773147823504408</v>
      </c>
    </row>
    <row r="144" spans="2:14" x14ac:dyDescent="0.25">
      <c r="B144" s="115" t="s">
        <v>78</v>
      </c>
      <c r="C144" s="186">
        <v>2.9073170731707316</v>
      </c>
      <c r="D144" s="187">
        <v>-0.52606301098074093</v>
      </c>
      <c r="E144" s="186" t="s">
        <v>225</v>
      </c>
      <c r="F144" s="187" t="str">
        <f>IFERROR(E144-C144,"-")</f>
        <v>-</v>
      </c>
      <c r="G144" s="186">
        <v>3.1631419939577041</v>
      </c>
      <c r="H144" s="187" t="str">
        <f>IFERROR(G144-E144,"-")</f>
        <v>-</v>
      </c>
      <c r="I144" s="186">
        <v>3.6690140845070425</v>
      </c>
      <c r="J144" s="187">
        <f>IFERROR(I144-G144,"-")</f>
        <v>0.50587209054933835</v>
      </c>
      <c r="K144" s="186">
        <v>2.8441330998248686</v>
      </c>
      <c r="L144" s="187">
        <f>IFERROR(K144-I144,"-")</f>
        <v>-0.82488098468217386</v>
      </c>
      <c r="M144" s="187">
        <f t="shared" si="55"/>
        <v>-6.3183973345863009E-2</v>
      </c>
    </row>
    <row r="145" spans="1:14" x14ac:dyDescent="0.25">
      <c r="B145" s="115" t="s">
        <v>80</v>
      </c>
      <c r="C145" s="186">
        <v>3.2683544303797469</v>
      </c>
      <c r="D145" s="187">
        <v>9.1139240506329156E-2</v>
      </c>
      <c r="E145" s="186" t="s">
        <v>225</v>
      </c>
      <c r="F145" s="187" t="str">
        <f t="shared" ref="F145:F153" si="56">IFERROR(E145-C145,"-")</f>
        <v>-</v>
      </c>
      <c r="G145" s="186">
        <v>1.9887005649717515</v>
      </c>
      <c r="H145" s="187" t="str">
        <f t="shared" ref="H145:H153" si="57">IFERROR(G145-E145,"-")</f>
        <v>-</v>
      </c>
      <c r="I145" s="186">
        <v>4.1291666666666664</v>
      </c>
      <c r="J145" s="187">
        <f t="shared" ref="J145:J153" si="58">IFERROR(I145-G145,"-")</f>
        <v>2.1404661016949147</v>
      </c>
      <c r="K145" s="186">
        <v>3.4113924050632911</v>
      </c>
      <c r="L145" s="187">
        <f t="shared" ref="L145:L152" si="59">IFERROR(K145-I145,"-")</f>
        <v>-0.71777426160337532</v>
      </c>
      <c r="M145" s="187">
        <f t="shared" si="55"/>
        <v>0.14303797468354418</v>
      </c>
    </row>
    <row r="146" spans="1:14" x14ac:dyDescent="0.25">
      <c r="B146" s="115" t="s">
        <v>82</v>
      </c>
      <c r="C146" s="186">
        <v>2.8885350318471339</v>
      </c>
      <c r="D146" s="187">
        <v>0.24099404824057657</v>
      </c>
      <c r="E146" s="186" t="s">
        <v>225</v>
      </c>
      <c r="F146" s="187" t="str">
        <f t="shared" si="56"/>
        <v>-</v>
      </c>
      <c r="G146" s="186">
        <v>2.6368421052631579</v>
      </c>
      <c r="H146" s="187" t="str">
        <f t="shared" si="57"/>
        <v>-</v>
      </c>
      <c r="I146" s="186">
        <v>3.4030303030303028</v>
      </c>
      <c r="J146" s="187">
        <f t="shared" si="58"/>
        <v>0.76618819776714497</v>
      </c>
      <c r="K146" s="186">
        <v>2.2542372881355934</v>
      </c>
      <c r="L146" s="187">
        <f t="shared" si="59"/>
        <v>-1.1487930148947094</v>
      </c>
      <c r="M146" s="187">
        <f t="shared" si="55"/>
        <v>-0.63429774371154046</v>
      </c>
    </row>
    <row r="147" spans="1:14" x14ac:dyDescent="0.25">
      <c r="B147" s="115" t="s">
        <v>84</v>
      </c>
      <c r="C147" s="186">
        <v>4.2535612535612533</v>
      </c>
      <c r="D147" s="187">
        <v>1.188684296066846</v>
      </c>
      <c r="E147" s="186" t="s">
        <v>225</v>
      </c>
      <c r="F147" s="187" t="str">
        <f t="shared" si="56"/>
        <v>-</v>
      </c>
      <c r="G147" s="186">
        <v>2.7804347826086957</v>
      </c>
      <c r="H147" s="187" t="str">
        <f t="shared" si="57"/>
        <v>-</v>
      </c>
      <c r="I147" s="186">
        <v>4.4758771929824563</v>
      </c>
      <c r="J147" s="187">
        <f t="shared" si="58"/>
        <v>1.6954424103737606</v>
      </c>
      <c r="K147" s="186">
        <v>3.7583497053045187</v>
      </c>
      <c r="L147" s="187">
        <f t="shared" si="59"/>
        <v>-0.71752748767793761</v>
      </c>
      <c r="M147" s="187">
        <f>IFERROR(K147-C147,"-")</f>
        <v>-0.49521154825673452</v>
      </c>
    </row>
    <row r="148" spans="1:14" x14ac:dyDescent="0.25">
      <c r="B148" s="115" t="s">
        <v>86</v>
      </c>
      <c r="C148" s="186">
        <v>5.2679558011049723</v>
      </c>
      <c r="D148" s="187">
        <v>0.69171466635319945</v>
      </c>
      <c r="E148" s="186">
        <v>2.5029585798816569</v>
      </c>
      <c r="F148" s="187">
        <f t="shared" si="56"/>
        <v>-2.7649972212233154</v>
      </c>
      <c r="G148" s="186">
        <v>4.0877192982456139</v>
      </c>
      <c r="H148" s="187">
        <f t="shared" si="57"/>
        <v>1.5847607183639569</v>
      </c>
      <c r="I148" s="186">
        <v>3.3537906137184117</v>
      </c>
      <c r="J148" s="187">
        <f t="shared" si="58"/>
        <v>-0.73392868452720217</v>
      </c>
      <c r="K148" s="186">
        <v>5.3590664272890489</v>
      </c>
      <c r="L148" s="187">
        <f t="shared" si="59"/>
        <v>2.0052758135706372</v>
      </c>
      <c r="M148" s="187">
        <f>IFERROR(K148-C148,"-")</f>
        <v>9.1110626184076615E-2</v>
      </c>
    </row>
    <row r="149" spans="1:14" x14ac:dyDescent="0.25">
      <c r="B149" s="115" t="s">
        <v>88</v>
      </c>
      <c r="C149" s="186">
        <v>4.024064171122995</v>
      </c>
      <c r="D149" s="187">
        <v>1.1482780076009824</v>
      </c>
      <c r="E149" s="186">
        <v>2.1721311475409837</v>
      </c>
      <c r="F149" s="187">
        <f t="shared" si="56"/>
        <v>-1.8519330235820113</v>
      </c>
      <c r="G149" s="186">
        <v>3.1950718685831623</v>
      </c>
      <c r="H149" s="187">
        <f t="shared" si="57"/>
        <v>1.0229407210421786</v>
      </c>
      <c r="I149" s="186">
        <v>2.6366197183098592</v>
      </c>
      <c r="J149" s="187">
        <f t="shared" si="58"/>
        <v>-0.55845215027330308</v>
      </c>
      <c r="K149" s="186">
        <v>3.9280575539568345</v>
      </c>
      <c r="L149" s="187">
        <f t="shared" si="59"/>
        <v>1.2914378356469753</v>
      </c>
      <c r="M149" s="187">
        <f t="shared" ref="M149:M152" si="60">IFERROR(K149-C149,"-")</f>
        <v>-9.6006617166160435E-2</v>
      </c>
    </row>
    <row r="150" spans="1:14" x14ac:dyDescent="0.25">
      <c r="A150" s="121"/>
      <c r="B150" s="115" t="s">
        <v>90</v>
      </c>
      <c r="C150" s="186">
        <v>3.1800518134715028</v>
      </c>
      <c r="D150" s="187">
        <v>0.11377274370406099</v>
      </c>
      <c r="E150" s="186">
        <v>1.7105263157894737</v>
      </c>
      <c r="F150" s="187">
        <f t="shared" si="56"/>
        <v>-1.4695254976820291</v>
      </c>
      <c r="G150" s="186">
        <v>3.2486938349007315</v>
      </c>
      <c r="H150" s="187">
        <f t="shared" si="57"/>
        <v>1.5381675191112578</v>
      </c>
      <c r="I150" s="186">
        <v>2.5501330967169475</v>
      </c>
      <c r="J150" s="187">
        <f t="shared" si="58"/>
        <v>-0.69856073818378395</v>
      </c>
      <c r="K150" s="186">
        <v>3.7243816254416959</v>
      </c>
      <c r="L150" s="187">
        <f t="shared" si="59"/>
        <v>1.1742485287247484</v>
      </c>
      <c r="M150" s="187">
        <f t="shared" si="60"/>
        <v>0.54432981197019314</v>
      </c>
    </row>
    <row r="151" spans="1:14" x14ac:dyDescent="0.25">
      <c r="B151" s="115" t="s">
        <v>92</v>
      </c>
      <c r="C151" s="186">
        <v>3.2572769953051641</v>
      </c>
      <c r="D151" s="187">
        <v>-0.41650941246182605</v>
      </c>
      <c r="E151" s="186">
        <v>2.3322033898305086</v>
      </c>
      <c r="F151" s="187">
        <f t="shared" si="56"/>
        <v>-0.92507360547465556</v>
      </c>
      <c r="G151" s="186">
        <v>3.2394548994159638</v>
      </c>
      <c r="H151" s="187">
        <f t="shared" si="57"/>
        <v>0.9072515095854552</v>
      </c>
      <c r="I151" s="186">
        <v>2.7950963222416814</v>
      </c>
      <c r="J151" s="187">
        <f t="shared" si="58"/>
        <v>-0.4443585771742824</v>
      </c>
      <c r="K151" s="186">
        <v>3.3473531544597535</v>
      </c>
      <c r="L151" s="187">
        <f t="shared" si="59"/>
        <v>0.55225683221807209</v>
      </c>
      <c r="M151" s="187">
        <f t="shared" si="60"/>
        <v>9.007615915458933E-2</v>
      </c>
    </row>
    <row r="152" spans="1:14" x14ac:dyDescent="0.25">
      <c r="B152" s="115" t="s">
        <v>94</v>
      </c>
      <c r="C152" s="186">
        <v>3.1033634126333061</v>
      </c>
      <c r="D152" s="187">
        <v>-0.20378946254200958</v>
      </c>
      <c r="E152" s="186">
        <v>2.5040983606557377</v>
      </c>
      <c r="F152" s="187">
        <f t="shared" si="56"/>
        <v>-0.59926505197756841</v>
      </c>
      <c r="G152" s="186">
        <v>4.466221232368226</v>
      </c>
      <c r="H152" s="187">
        <f t="shared" si="57"/>
        <v>1.9621228717124883</v>
      </c>
      <c r="I152" s="186">
        <v>2.5809756097560976</v>
      </c>
      <c r="J152" s="187">
        <f t="shared" si="58"/>
        <v>-1.8852456226121284</v>
      </c>
      <c r="K152" s="186">
        <v>3.2475832438238452</v>
      </c>
      <c r="L152" s="187">
        <f t="shared" si="59"/>
        <v>0.66660763406774759</v>
      </c>
      <c r="M152" s="187">
        <f t="shared" si="60"/>
        <v>0.14421983119053916</v>
      </c>
    </row>
    <row r="153" spans="1:14" ht="15.75" x14ac:dyDescent="0.25">
      <c r="B153" s="118" t="s">
        <v>36</v>
      </c>
      <c r="C153" s="188">
        <v>3.2319371727748689</v>
      </c>
      <c r="D153" s="189">
        <v>-6.6526058531715115E-3</v>
      </c>
      <c r="E153" s="188">
        <v>2.8492474710091291</v>
      </c>
      <c r="F153" s="189">
        <f t="shared" si="56"/>
        <v>-0.3826897017657398</v>
      </c>
      <c r="G153" s="188">
        <v>3.2031719989062073</v>
      </c>
      <c r="H153" s="189">
        <f t="shared" si="57"/>
        <v>0.35392452789707818</v>
      </c>
      <c r="I153" s="188">
        <v>3.0895124766894591</v>
      </c>
      <c r="J153" s="189">
        <f t="shared" si="58"/>
        <v>-0.11365952221674824</v>
      </c>
      <c r="K153" s="188">
        <v>3.262616401321718</v>
      </c>
      <c r="L153" s="189">
        <v>0.17310392463225899</v>
      </c>
      <c r="M153" s="189">
        <v>3.0679228546849124E-2</v>
      </c>
    </row>
    <row r="154" spans="1:14" ht="6" customHeight="1" x14ac:dyDescent="0.25"/>
    <row r="155" spans="1:14" x14ac:dyDescent="0.25">
      <c r="B155" s="106" t="s">
        <v>41</v>
      </c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</row>
    <row r="156" spans="1:14" x14ac:dyDescent="0.25">
      <c r="I156" s="121"/>
      <c r="L156" s="124"/>
    </row>
    <row r="157" spans="1:14" x14ac:dyDescent="0.25">
      <c r="M157" s="123"/>
    </row>
    <row r="158" spans="1:14" ht="48.75" customHeight="1" thickBot="1" x14ac:dyDescent="0.3">
      <c r="B158" s="265" t="s">
        <v>291</v>
      </c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1" t="s">
        <v>115</v>
      </c>
    </row>
    <row r="159" spans="1:14" ht="10.5" customHeight="1" thickBot="1" x14ac:dyDescent="0.3">
      <c r="B159" s="107"/>
      <c r="C159" s="108"/>
      <c r="D159" s="107"/>
      <c r="E159" s="107"/>
      <c r="F159" s="107"/>
      <c r="G159" s="107"/>
      <c r="H159" s="107"/>
      <c r="I159" s="107"/>
      <c r="J159" s="107"/>
      <c r="K159" s="4"/>
      <c r="L159" s="4"/>
      <c r="N159" s="1" t="s">
        <v>116</v>
      </c>
    </row>
    <row r="160" spans="1:14" ht="22.5" thickTop="1" thickBot="1" x14ac:dyDescent="0.3">
      <c r="B160" s="122" t="str">
        <f>C160</f>
        <v>Francia</v>
      </c>
      <c r="C160" s="283" t="s">
        <v>117</v>
      </c>
      <c r="D160" s="284"/>
      <c r="E160" s="284"/>
      <c r="F160" s="284"/>
      <c r="G160" s="284"/>
      <c r="H160" s="284"/>
      <c r="I160" s="284"/>
      <c r="J160" s="284"/>
      <c r="K160" s="284"/>
      <c r="L160" s="284"/>
      <c r="M160" s="285"/>
    </row>
    <row r="161" spans="2:13" ht="22.5" thickTop="1" thickBot="1" x14ac:dyDescent="0.3">
      <c r="B161" s="110"/>
      <c r="C161" s="286">
        <f>2019</f>
        <v>2019</v>
      </c>
      <c r="D161" s="287"/>
      <c r="E161" s="288">
        <v>2020</v>
      </c>
      <c r="F161" s="287"/>
      <c r="G161" s="288">
        <v>2021</v>
      </c>
      <c r="H161" s="287"/>
      <c r="I161" s="288">
        <v>2022</v>
      </c>
      <c r="J161" s="287"/>
      <c r="K161" s="288">
        <v>2023</v>
      </c>
      <c r="L161" s="289"/>
      <c r="M161" s="290"/>
    </row>
    <row r="162" spans="2:13" ht="16.5" thickTop="1" thickBot="1" x14ac:dyDescent="0.3">
      <c r="B162" s="86"/>
      <c r="C162" s="112" t="s">
        <v>70</v>
      </c>
      <c r="D162" s="113" t="str">
        <f>CONCATENATE("dif ",RIGHT(2019,2),"/",RIGHT(2018,2))</f>
        <v>dif 19/18</v>
      </c>
      <c r="E162" s="114" t="s">
        <v>70</v>
      </c>
      <c r="F162" s="113" t="str">
        <f>CONCATENATE("dif ",RIGHT(E161,2),"/",RIGHT(C161,2))</f>
        <v>dif 20/19</v>
      </c>
      <c r="G162" s="114" t="s">
        <v>70</v>
      </c>
      <c r="H162" s="113" t="str">
        <f>CONCATENATE("dif ",RIGHT(G161,2),"/",RIGHT(E161,2))</f>
        <v>dif 21/20</v>
      </c>
      <c r="I162" s="114" t="s">
        <v>70</v>
      </c>
      <c r="J162" s="113" t="str">
        <f>CONCATENATE("dif ",RIGHT(I161,2),"/",RIGHT(G161,2))</f>
        <v>dif 22/21</v>
      </c>
      <c r="K162" s="114" t="s">
        <v>70</v>
      </c>
      <c r="L162" s="113" t="str">
        <f>CONCATENATE("dif ",RIGHT(K161,2),"/",RIGHT(I161,2))</f>
        <v>dif 23/22</v>
      </c>
      <c r="M162" s="113" t="str">
        <f>CONCATENATE("dif ",RIGHT(K161,2),"/",RIGHT(C161,2))</f>
        <v>dif 23/19</v>
      </c>
    </row>
    <row r="163" spans="2:13" x14ac:dyDescent="0.25">
      <c r="B163" s="115" t="s">
        <v>72</v>
      </c>
      <c r="C163" s="186">
        <v>2.8354231974921631</v>
      </c>
      <c r="D163" s="187">
        <v>3.5759897828863352E-2</v>
      </c>
      <c r="E163" s="186">
        <v>2.6476462196861625</v>
      </c>
      <c r="F163" s="187">
        <f t="shared" ref="F163:F165" si="61">IFERROR(E163-C163,"-")</f>
        <v>-0.18777697780600056</v>
      </c>
      <c r="G163" s="186">
        <v>2.2834645669291338</v>
      </c>
      <c r="H163" s="187">
        <f t="shared" ref="H163:H165" si="62">IFERROR(G163-E163,"-")</f>
        <v>-0.36418165275702874</v>
      </c>
      <c r="I163" s="186">
        <v>2.575113808801214</v>
      </c>
      <c r="J163" s="187">
        <f t="shared" ref="J163:J165" si="63">IFERROR(I163-G163,"-")</f>
        <v>0.29164924187208019</v>
      </c>
      <c r="K163" s="186">
        <v>3.2624390243902437</v>
      </c>
      <c r="L163" s="187">
        <f t="shared" ref="L163:L165" si="64">IFERROR(K163-I163,"-")</f>
        <v>0.6873252155890297</v>
      </c>
      <c r="M163" s="187">
        <f t="shared" ref="M163" si="65">IFERROR(K163-C163,"-")</f>
        <v>0.4270158268980806</v>
      </c>
    </row>
    <row r="164" spans="2:13" x14ac:dyDescent="0.25">
      <c r="B164" s="115" t="s">
        <v>74</v>
      </c>
      <c r="C164" s="186">
        <v>2.8952879581151834</v>
      </c>
      <c r="D164" s="187">
        <v>0.54242510858122861</v>
      </c>
      <c r="E164" s="186">
        <v>2.5011627906976743</v>
      </c>
      <c r="F164" s="187">
        <f t="shared" si="61"/>
        <v>-0.39412516741750903</v>
      </c>
      <c r="G164" s="186">
        <v>1.8796561604584527</v>
      </c>
      <c r="H164" s="187">
        <f t="shared" si="62"/>
        <v>-0.62150663023922159</v>
      </c>
      <c r="I164" s="186">
        <v>2.497737556561086</v>
      </c>
      <c r="J164" s="187">
        <f t="shared" si="63"/>
        <v>0.61808139610263324</v>
      </c>
      <c r="K164" s="186">
        <v>2.7587822014051522</v>
      </c>
      <c r="L164" s="187">
        <f t="shared" si="64"/>
        <v>0.2610446448440662</v>
      </c>
      <c r="M164" s="187">
        <f>IFERROR(K164-C164,"-")</f>
        <v>-0.13650575671003118</v>
      </c>
    </row>
    <row r="165" spans="2:13" x14ac:dyDescent="0.25">
      <c r="B165" s="115" t="s">
        <v>76</v>
      </c>
      <c r="C165" s="186">
        <v>2.7114754098360656</v>
      </c>
      <c r="D165" s="187">
        <v>-0.28852459016393439</v>
      </c>
      <c r="E165" s="186">
        <v>2.3419023136246788</v>
      </c>
      <c r="F165" s="187">
        <f t="shared" si="61"/>
        <v>-0.36957309621138679</v>
      </c>
      <c r="G165" s="186">
        <v>1.9816176470588236</v>
      </c>
      <c r="H165" s="187">
        <f t="shared" si="62"/>
        <v>-0.36028466656585523</v>
      </c>
      <c r="I165" s="186">
        <v>3.1100217864923749</v>
      </c>
      <c r="J165" s="187">
        <f t="shared" si="63"/>
        <v>1.1284041394335513</v>
      </c>
      <c r="K165" s="186">
        <v>2.9254201680672267</v>
      </c>
      <c r="L165" s="187">
        <f t="shared" si="64"/>
        <v>-0.18460161842514822</v>
      </c>
      <c r="M165" s="187">
        <f t="shared" ref="M165:M168" si="66">IFERROR(K165-C165,"-")</f>
        <v>0.2139447582311611</v>
      </c>
    </row>
    <row r="166" spans="2:13" x14ac:dyDescent="0.25">
      <c r="B166" s="115" t="s">
        <v>78</v>
      </c>
      <c r="C166" s="186">
        <v>3.0480349344978164</v>
      </c>
      <c r="D166" s="187">
        <v>0.48402109366736656</v>
      </c>
      <c r="E166" s="186" t="s">
        <v>225</v>
      </c>
      <c r="F166" s="187" t="str">
        <f>IFERROR(E166-C166,"-")</f>
        <v>-</v>
      </c>
      <c r="G166" s="186">
        <v>2.4818840579710146</v>
      </c>
      <c r="H166" s="187" t="str">
        <f>IFERROR(G166-E166,"-")</f>
        <v>-</v>
      </c>
      <c r="I166" s="186">
        <v>3.3536379018612523</v>
      </c>
      <c r="J166" s="187">
        <f>IFERROR(I166-G166,"-")</f>
        <v>0.87175384389023769</v>
      </c>
      <c r="K166" s="186">
        <v>2.8601626016260164</v>
      </c>
      <c r="L166" s="187">
        <f>IFERROR(K166-I166,"-")</f>
        <v>-0.49347530023523589</v>
      </c>
      <c r="M166" s="187">
        <f t="shared" si="66"/>
        <v>-0.18787233287179994</v>
      </c>
    </row>
    <row r="167" spans="2:13" x14ac:dyDescent="0.25">
      <c r="B167" s="115" t="s">
        <v>80</v>
      </c>
      <c r="C167" s="186">
        <v>2.3481012658227849</v>
      </c>
      <c r="D167" s="187">
        <v>-0.33104311920395313</v>
      </c>
      <c r="E167" s="186" t="s">
        <v>225</v>
      </c>
      <c r="F167" s="187" t="str">
        <f t="shared" ref="F167:F175" si="67">IFERROR(E167-C167,"-")</f>
        <v>-</v>
      </c>
      <c r="G167" s="186">
        <v>2.5666251556662516</v>
      </c>
      <c r="H167" s="187" t="str">
        <f t="shared" ref="H167:H175" si="68">IFERROR(G167-E167,"-")</f>
        <v>-</v>
      </c>
      <c r="I167" s="186">
        <v>2.7726495726495726</v>
      </c>
      <c r="J167" s="187">
        <f t="shared" ref="J167:J175" si="69">IFERROR(I167-G167,"-")</f>
        <v>0.20602441698332097</v>
      </c>
      <c r="K167" s="186">
        <v>3.4193548387096775</v>
      </c>
      <c r="L167" s="187">
        <f t="shared" ref="L167:L174" si="70">IFERROR(K167-I167,"-")</f>
        <v>0.64670526606010492</v>
      </c>
      <c r="M167" s="187">
        <f t="shared" si="66"/>
        <v>1.0712535728868926</v>
      </c>
    </row>
    <row r="168" spans="2:13" x14ac:dyDescent="0.25">
      <c r="B168" s="115" t="s">
        <v>82</v>
      </c>
      <c r="C168" s="186">
        <v>2.7462686567164178</v>
      </c>
      <c r="D168" s="187">
        <v>-2.4159358847784418E-2</v>
      </c>
      <c r="E168" s="186" t="s">
        <v>225</v>
      </c>
      <c r="F168" s="187" t="str">
        <f t="shared" si="67"/>
        <v>-</v>
      </c>
      <c r="G168" s="186">
        <v>2.5984848484848486</v>
      </c>
      <c r="H168" s="187" t="str">
        <f t="shared" si="68"/>
        <v>-</v>
      </c>
      <c r="I168" s="186">
        <v>2.6290726817042605</v>
      </c>
      <c r="J168" s="187">
        <f t="shared" si="69"/>
        <v>3.0587833219411831E-2</v>
      </c>
      <c r="K168" s="186">
        <v>3.8049886621315192</v>
      </c>
      <c r="L168" s="187">
        <f t="shared" si="70"/>
        <v>1.1759159804272588</v>
      </c>
      <c r="M168" s="187">
        <f t="shared" si="66"/>
        <v>1.0587200054151014</v>
      </c>
    </row>
    <row r="169" spans="2:13" x14ac:dyDescent="0.25">
      <c r="B169" s="115" t="s">
        <v>84</v>
      </c>
      <c r="C169" s="186">
        <v>3.5330188679245285</v>
      </c>
      <c r="D169" s="187">
        <v>0.59569693060259121</v>
      </c>
      <c r="E169" s="186" t="s">
        <v>225</v>
      </c>
      <c r="F169" s="187" t="str">
        <f t="shared" si="67"/>
        <v>-</v>
      </c>
      <c r="G169" s="186">
        <v>2.5320623916811091</v>
      </c>
      <c r="H169" s="187" t="str">
        <f t="shared" si="68"/>
        <v>-</v>
      </c>
      <c r="I169" s="186">
        <v>3.0395061728395061</v>
      </c>
      <c r="J169" s="187">
        <f t="shared" si="69"/>
        <v>0.50744378115839694</v>
      </c>
      <c r="K169" s="186">
        <v>3.221294363256785</v>
      </c>
      <c r="L169" s="187">
        <f t="shared" si="70"/>
        <v>0.18178819041727889</v>
      </c>
      <c r="M169" s="187">
        <f>IFERROR(K169-C169,"-")</f>
        <v>-0.31172450466774348</v>
      </c>
    </row>
    <row r="170" spans="2:13" x14ac:dyDescent="0.25">
      <c r="B170" s="115" t="s">
        <v>86</v>
      </c>
      <c r="C170" s="186">
        <v>3.7300509337860781</v>
      </c>
      <c r="D170" s="187">
        <v>0.6460444717505367</v>
      </c>
      <c r="E170" s="186">
        <v>2.5263157894736841</v>
      </c>
      <c r="F170" s="187">
        <f t="shared" si="67"/>
        <v>-1.203735144312394</v>
      </c>
      <c r="G170" s="186">
        <v>3.0444444444444443</v>
      </c>
      <c r="H170" s="187">
        <f t="shared" si="68"/>
        <v>0.51812865497076022</v>
      </c>
      <c r="I170" s="186">
        <v>3.2798634812286691</v>
      </c>
      <c r="J170" s="187">
        <f t="shared" si="69"/>
        <v>0.23541903678422482</v>
      </c>
      <c r="K170" s="186">
        <v>3.7811735941320292</v>
      </c>
      <c r="L170" s="187">
        <f t="shared" si="70"/>
        <v>0.50131011290336014</v>
      </c>
      <c r="M170" s="187">
        <f>IFERROR(K170-C170,"-")</f>
        <v>5.1122660345951143E-2</v>
      </c>
    </row>
    <row r="171" spans="2:13" x14ac:dyDescent="0.25">
      <c r="B171" s="115" t="s">
        <v>88</v>
      </c>
      <c r="C171" s="186">
        <v>3.6268656716417911</v>
      </c>
      <c r="D171" s="187">
        <v>-0.75502409213773669</v>
      </c>
      <c r="E171" s="186">
        <v>2.058252427184466</v>
      </c>
      <c r="F171" s="187">
        <f t="shared" si="67"/>
        <v>-1.5686132444573251</v>
      </c>
      <c r="G171" s="186">
        <v>2.6835443037974684</v>
      </c>
      <c r="H171" s="187">
        <f t="shared" si="68"/>
        <v>0.62529187661300245</v>
      </c>
      <c r="I171" s="186">
        <v>2.7576301615798924</v>
      </c>
      <c r="J171" s="187">
        <f t="shared" si="69"/>
        <v>7.4085857782423936E-2</v>
      </c>
      <c r="K171" s="186">
        <v>2.4781021897810218</v>
      </c>
      <c r="L171" s="187">
        <f t="shared" si="70"/>
        <v>-0.27952797179887057</v>
      </c>
      <c r="M171" s="187">
        <f t="shared" ref="M171:M174" si="71">IFERROR(K171-C171,"-")</f>
        <v>-1.1487634818607693</v>
      </c>
    </row>
    <row r="172" spans="2:13" x14ac:dyDescent="0.25">
      <c r="B172" s="115" t="s">
        <v>90</v>
      </c>
      <c r="C172" s="186">
        <v>3.0652557319223988</v>
      </c>
      <c r="D172" s="187">
        <v>0.53227890482792439</v>
      </c>
      <c r="E172" s="186">
        <v>1.7537688442211055</v>
      </c>
      <c r="F172" s="187">
        <f t="shared" si="67"/>
        <v>-1.3114868877012933</v>
      </c>
      <c r="G172" s="186">
        <v>2.5418641390205372</v>
      </c>
      <c r="H172" s="187">
        <f t="shared" si="68"/>
        <v>0.78809529479943174</v>
      </c>
      <c r="I172" s="186">
        <v>2.6530303030303028</v>
      </c>
      <c r="J172" s="187">
        <f t="shared" si="69"/>
        <v>0.11116616400976564</v>
      </c>
      <c r="K172" s="186">
        <v>2.3209366391184574</v>
      </c>
      <c r="L172" s="187">
        <f t="shared" si="70"/>
        <v>-0.33209366391184547</v>
      </c>
      <c r="M172" s="187">
        <f t="shared" si="71"/>
        <v>-0.74431909280394137</v>
      </c>
    </row>
    <row r="173" spans="2:13" x14ac:dyDescent="0.25">
      <c r="B173" s="115" t="s">
        <v>92</v>
      </c>
      <c r="C173" s="186">
        <v>2.943894389438944</v>
      </c>
      <c r="D173" s="187">
        <v>0.27968774737252344</v>
      </c>
      <c r="E173" s="186">
        <v>1.9065420560747663</v>
      </c>
      <c r="F173" s="187">
        <f t="shared" si="67"/>
        <v>-1.0373523333641776</v>
      </c>
      <c r="G173" s="186">
        <v>2.5369515011547343</v>
      </c>
      <c r="H173" s="187">
        <f t="shared" si="68"/>
        <v>0.63040944507996799</v>
      </c>
      <c r="I173" s="186">
        <v>2.5677083333333335</v>
      </c>
      <c r="J173" s="187">
        <f t="shared" si="69"/>
        <v>3.0756832178599147E-2</v>
      </c>
      <c r="K173" s="186">
        <v>2.8983739837398375</v>
      </c>
      <c r="L173" s="187">
        <f t="shared" si="70"/>
        <v>0.33066565040650397</v>
      </c>
      <c r="M173" s="187">
        <f t="shared" si="71"/>
        <v>-4.5520405699106536E-2</v>
      </c>
    </row>
    <row r="174" spans="2:13" x14ac:dyDescent="0.25">
      <c r="B174" s="115" t="s">
        <v>94</v>
      </c>
      <c r="C174" s="186">
        <v>3.1069692058346838</v>
      </c>
      <c r="D174" s="187">
        <v>0.31602843928416124</v>
      </c>
      <c r="E174" s="186">
        <v>2.4467213114754101</v>
      </c>
      <c r="F174" s="187">
        <f t="shared" si="67"/>
        <v>-0.66024789435927378</v>
      </c>
      <c r="G174" s="186">
        <v>2.8218085106382977</v>
      </c>
      <c r="H174" s="187">
        <f t="shared" si="68"/>
        <v>0.37508719916288769</v>
      </c>
      <c r="I174" s="186">
        <v>2.5267770204479065</v>
      </c>
      <c r="J174" s="187">
        <f t="shared" si="69"/>
        <v>-0.29503149019039121</v>
      </c>
      <c r="K174" s="186">
        <v>3.1310344827586207</v>
      </c>
      <c r="L174" s="187">
        <f t="shared" si="70"/>
        <v>0.6042574623107142</v>
      </c>
      <c r="M174" s="187">
        <f t="shared" si="71"/>
        <v>2.4065276923936896E-2</v>
      </c>
    </row>
    <row r="175" spans="2:13" ht="15.75" x14ac:dyDescent="0.25">
      <c r="B175" s="118" t="s">
        <v>36</v>
      </c>
      <c r="C175" s="188">
        <v>3.0272767923684603</v>
      </c>
      <c r="D175" s="189">
        <v>0.16919451679115483</v>
      </c>
      <c r="E175" s="188">
        <v>2.4136269786648312</v>
      </c>
      <c r="F175" s="189">
        <f t="shared" si="67"/>
        <v>-0.61364981370362903</v>
      </c>
      <c r="G175" s="188">
        <v>2.5581721334454723</v>
      </c>
      <c r="H175" s="189">
        <f t="shared" si="68"/>
        <v>0.14454515478064112</v>
      </c>
      <c r="I175" s="188">
        <v>2.8007977475363681</v>
      </c>
      <c r="J175" s="189">
        <f t="shared" si="69"/>
        <v>0.24262561409089578</v>
      </c>
      <c r="K175" s="188">
        <v>3.0535632708999545</v>
      </c>
      <c r="L175" s="189">
        <v>0.25276552336358638</v>
      </c>
      <c r="M175" s="189">
        <v>2.628647853149424E-2</v>
      </c>
    </row>
    <row r="176" spans="2:13" ht="6" customHeight="1" x14ac:dyDescent="0.25"/>
    <row r="177" spans="1:14" x14ac:dyDescent="0.25">
      <c r="B177" s="106" t="s">
        <v>41</v>
      </c>
      <c r="C177" s="106"/>
      <c r="D177" s="106"/>
      <c r="E177" s="106"/>
      <c r="F177" s="106"/>
      <c r="G177" s="106"/>
      <c r="H177" s="106"/>
      <c r="I177" s="125"/>
      <c r="J177" s="106"/>
      <c r="K177" s="106"/>
      <c r="L177" s="106"/>
      <c r="M177" s="106"/>
    </row>
    <row r="180" spans="1:14" ht="48.75" customHeight="1" thickBot="1" x14ac:dyDescent="0.3">
      <c r="B180" s="265" t="s">
        <v>292</v>
      </c>
      <c r="C180" s="265"/>
      <c r="D180" s="265"/>
      <c r="E180" s="265"/>
      <c r="F180" s="265"/>
      <c r="G180" s="265"/>
      <c r="H180" s="265"/>
      <c r="I180" s="265"/>
      <c r="J180" s="265"/>
      <c r="K180" s="265"/>
      <c r="L180" s="265"/>
      <c r="M180" s="265"/>
      <c r="N180" s="1" t="s">
        <v>118</v>
      </c>
    </row>
    <row r="181" spans="1:14" ht="10.5" customHeight="1" thickBot="1" x14ac:dyDescent="0.3">
      <c r="B181" s="107"/>
      <c r="C181" s="108"/>
      <c r="D181" s="107"/>
      <c r="E181" s="107"/>
      <c r="F181" s="107"/>
      <c r="G181" s="107"/>
      <c r="H181" s="107"/>
      <c r="I181" s="107"/>
      <c r="J181" s="107"/>
      <c r="K181" s="4"/>
      <c r="L181" s="4"/>
      <c r="N181" s="1" t="s">
        <v>119</v>
      </c>
    </row>
    <row r="182" spans="1:14" ht="22.5" thickTop="1" thickBot="1" x14ac:dyDescent="0.3">
      <c r="B182" s="122" t="str">
        <f>C182</f>
        <v>Bélgica</v>
      </c>
      <c r="C182" s="283" t="s">
        <v>120</v>
      </c>
      <c r="D182" s="284"/>
      <c r="E182" s="284"/>
      <c r="F182" s="284"/>
      <c r="G182" s="284"/>
      <c r="H182" s="284"/>
      <c r="I182" s="284"/>
      <c r="J182" s="284"/>
      <c r="K182" s="284"/>
      <c r="L182" s="284"/>
      <c r="M182" s="285"/>
    </row>
    <row r="183" spans="1:14" ht="22.5" thickTop="1" thickBot="1" x14ac:dyDescent="0.3">
      <c r="B183" s="110"/>
      <c r="C183" s="286">
        <f>2019</f>
        <v>2019</v>
      </c>
      <c r="D183" s="287"/>
      <c r="E183" s="288">
        <v>2020</v>
      </c>
      <c r="F183" s="287"/>
      <c r="G183" s="288">
        <v>2021</v>
      </c>
      <c r="H183" s="287"/>
      <c r="I183" s="288">
        <v>2022</v>
      </c>
      <c r="J183" s="287"/>
      <c r="K183" s="288">
        <v>2023</v>
      </c>
      <c r="L183" s="289"/>
      <c r="M183" s="290"/>
    </row>
    <row r="184" spans="1:14" ht="16.5" thickTop="1" thickBot="1" x14ac:dyDescent="0.3">
      <c r="B184" s="86"/>
      <c r="C184" s="112" t="s">
        <v>70</v>
      </c>
      <c r="D184" s="113" t="str">
        <f>CONCATENATE("dif ",RIGHT(2019,2),"/",RIGHT(2018,2))</f>
        <v>dif 19/18</v>
      </c>
      <c r="E184" s="114" t="s">
        <v>70</v>
      </c>
      <c r="F184" s="113" t="str">
        <f>CONCATENATE("dif ",RIGHT(E183,2),"/",RIGHT(C183,2))</f>
        <v>dif 20/19</v>
      </c>
      <c r="G184" s="114" t="s">
        <v>70</v>
      </c>
      <c r="H184" s="113" t="str">
        <f>CONCATENATE("dif ",RIGHT(G183,2),"/",RIGHT(E183,2))</f>
        <v>dif 21/20</v>
      </c>
      <c r="I184" s="114" t="s">
        <v>70</v>
      </c>
      <c r="J184" s="113" t="str">
        <f>CONCATENATE("dif ",RIGHT(I183,2),"/",RIGHT(G183,2))</f>
        <v>dif 22/21</v>
      </c>
      <c r="K184" s="114" t="s">
        <v>70</v>
      </c>
      <c r="L184" s="113" t="str">
        <f>CONCATENATE("dif ",RIGHT(K183,2),"/",RIGHT(I183,2))</f>
        <v>dif 23/22</v>
      </c>
      <c r="M184" s="113" t="str">
        <f>CONCATENATE("dif ",RIGHT(K183,2),"/",RIGHT(C183,2))</f>
        <v>dif 23/19</v>
      </c>
    </row>
    <row r="185" spans="1:14" x14ac:dyDescent="0.25">
      <c r="A185" s="121"/>
      <c r="B185" s="115" t="s">
        <v>72</v>
      </c>
      <c r="C185" s="186">
        <v>2.2275862068965515</v>
      </c>
      <c r="D185" s="187">
        <v>-0.73419723259389436</v>
      </c>
      <c r="E185" s="186">
        <v>2.3828828828828827</v>
      </c>
      <c r="F185" s="187">
        <f t="shared" ref="F185:F187" si="72">IFERROR(E185-C185,"-")</f>
        <v>0.15529667598633123</v>
      </c>
      <c r="G185" s="186">
        <v>1.6046511627906976</v>
      </c>
      <c r="H185" s="187">
        <f t="shared" ref="H185:H187" si="73">IFERROR(G185-E185,"-")</f>
        <v>-0.77823172009218511</v>
      </c>
      <c r="I185" s="186">
        <v>2.4294117647058822</v>
      </c>
      <c r="J185" s="187">
        <f t="shared" ref="J185:J187" si="74">IFERROR(I185-G185,"-")</f>
        <v>0.82476060191518452</v>
      </c>
      <c r="K185" s="186">
        <v>2.5857740585774058</v>
      </c>
      <c r="L185" s="187">
        <f t="shared" ref="L185:L187" si="75">IFERROR(K185-I185,"-")</f>
        <v>0.15636229387152367</v>
      </c>
      <c r="M185" s="187">
        <f t="shared" ref="M185" si="76">IFERROR(K185-C185,"-")</f>
        <v>0.35818785168085432</v>
      </c>
    </row>
    <row r="186" spans="1:14" x14ac:dyDescent="0.25">
      <c r="B186" s="115" t="s">
        <v>74</v>
      </c>
      <c r="C186" s="186">
        <v>2.5797101449275361</v>
      </c>
      <c r="D186" s="187">
        <v>0.27444698703279924</v>
      </c>
      <c r="E186" s="186">
        <v>2.25</v>
      </c>
      <c r="F186" s="187">
        <f t="shared" si="72"/>
        <v>-0.32971014492753614</v>
      </c>
      <c r="G186" s="186">
        <v>2.2702702702702702</v>
      </c>
      <c r="H186" s="187">
        <f t="shared" si="73"/>
        <v>2.0270270270270174E-2</v>
      </c>
      <c r="I186" s="186">
        <v>2.8324022346368714</v>
      </c>
      <c r="J186" s="187">
        <f t="shared" si="74"/>
        <v>0.56213196436660118</v>
      </c>
      <c r="K186" s="186">
        <v>2.5750000000000002</v>
      </c>
      <c r="L186" s="187">
        <f t="shared" si="75"/>
        <v>-0.25740223463687117</v>
      </c>
      <c r="M186" s="187">
        <f>IFERROR(K186-C186,"-")</f>
        <v>-4.7101449275359641E-3</v>
      </c>
    </row>
    <row r="187" spans="1:14" x14ac:dyDescent="0.25">
      <c r="B187" s="115" t="s">
        <v>76</v>
      </c>
      <c r="C187" s="186">
        <v>3.0507246376811592</v>
      </c>
      <c r="D187" s="187">
        <v>0.37859349014017551</v>
      </c>
      <c r="E187" s="186">
        <v>3.0352941176470587</v>
      </c>
      <c r="F187" s="187">
        <f t="shared" si="72"/>
        <v>-1.5430520034100503E-2</v>
      </c>
      <c r="G187" s="186">
        <v>1.65625</v>
      </c>
      <c r="H187" s="187">
        <f t="shared" si="73"/>
        <v>-1.3790441176470587</v>
      </c>
      <c r="I187" s="186">
        <v>2.5076142131979697</v>
      </c>
      <c r="J187" s="187">
        <f t="shared" si="74"/>
        <v>0.85136421319796973</v>
      </c>
      <c r="K187" s="186">
        <v>4.1359223300970873</v>
      </c>
      <c r="L187" s="187">
        <f t="shared" si="75"/>
        <v>1.6283081168991176</v>
      </c>
      <c r="M187" s="187">
        <f t="shared" ref="M187:M190" si="77">IFERROR(K187-C187,"-")</f>
        <v>1.0851976924159281</v>
      </c>
    </row>
    <row r="188" spans="1:14" x14ac:dyDescent="0.25">
      <c r="B188" s="115" t="s">
        <v>78</v>
      </c>
      <c r="C188" s="186">
        <v>2.5083333333333333</v>
      </c>
      <c r="D188" s="187">
        <v>-0.20740270727580379</v>
      </c>
      <c r="E188" s="186" t="s">
        <v>225</v>
      </c>
      <c r="F188" s="187" t="str">
        <f>IFERROR(E188-C188,"-")</f>
        <v>-</v>
      </c>
      <c r="G188" s="186">
        <v>1.8064516129032258</v>
      </c>
      <c r="H188" s="187" t="str">
        <f>IFERROR(G188-E188,"-")</f>
        <v>-</v>
      </c>
      <c r="I188" s="186">
        <v>2.7118644067796609</v>
      </c>
      <c r="J188" s="187">
        <f>IFERROR(I188-G188,"-")</f>
        <v>0.90541279387643514</v>
      </c>
      <c r="K188" s="186">
        <v>3.5714285714285716</v>
      </c>
      <c r="L188" s="187">
        <f>IFERROR(K188-I188,"-")</f>
        <v>0.85956416464891072</v>
      </c>
      <c r="M188" s="187">
        <f t="shared" si="77"/>
        <v>1.0630952380952383</v>
      </c>
    </row>
    <row r="189" spans="1:14" x14ac:dyDescent="0.25">
      <c r="B189" s="115" t="s">
        <v>80</v>
      </c>
      <c r="C189" s="186">
        <v>2.0384615384615383</v>
      </c>
      <c r="D189" s="187">
        <v>-0.97023411371237467</v>
      </c>
      <c r="E189" s="186" t="s">
        <v>225</v>
      </c>
      <c r="F189" s="187" t="str">
        <f t="shared" ref="F189:F197" si="78">IFERROR(E189-C189,"-")</f>
        <v>-</v>
      </c>
      <c r="G189" s="186">
        <v>2.2323232323232323</v>
      </c>
      <c r="H189" s="187" t="str">
        <f t="shared" ref="H189:H197" si="79">IFERROR(G189-E189,"-")</f>
        <v>-</v>
      </c>
      <c r="I189" s="186">
        <v>2.7777777777777777</v>
      </c>
      <c r="J189" s="187">
        <f t="shared" ref="J189:J197" si="80">IFERROR(I189-G189,"-")</f>
        <v>0.54545454545454541</v>
      </c>
      <c r="K189" s="186">
        <v>2.8666666666666667</v>
      </c>
      <c r="L189" s="187">
        <f t="shared" ref="L189:L196" si="81">IFERROR(K189-I189,"-")</f>
        <v>8.8888888888889017E-2</v>
      </c>
      <c r="M189" s="187">
        <f t="shared" si="77"/>
        <v>0.82820512820512837</v>
      </c>
    </row>
    <row r="190" spans="1:14" x14ac:dyDescent="0.25">
      <c r="B190" s="115" t="s">
        <v>121</v>
      </c>
      <c r="C190" s="186">
        <v>2.5299999999999998</v>
      </c>
      <c r="D190" s="187">
        <v>-0.49127659574468119</v>
      </c>
      <c r="E190" s="186" t="s">
        <v>225</v>
      </c>
      <c r="F190" s="187" t="str">
        <f t="shared" si="78"/>
        <v>-</v>
      </c>
      <c r="G190" s="186">
        <v>2.5396825396825395</v>
      </c>
      <c r="H190" s="187" t="str">
        <f t="shared" si="79"/>
        <v>-</v>
      </c>
      <c r="I190" s="186">
        <v>2.7916666666666665</v>
      </c>
      <c r="J190" s="187">
        <f t="shared" si="80"/>
        <v>0.25198412698412698</v>
      </c>
      <c r="K190" s="186">
        <v>2.5697674418604652</v>
      </c>
      <c r="L190" s="187">
        <f t="shared" si="81"/>
        <v>-0.22189922480620128</v>
      </c>
      <c r="M190" s="187">
        <f t="shared" si="77"/>
        <v>3.9767441860465436E-2</v>
      </c>
    </row>
    <row r="191" spans="1:14" x14ac:dyDescent="0.25">
      <c r="B191" s="115" t="s">
        <v>84</v>
      </c>
      <c r="C191" s="186">
        <v>3.5844155844155843</v>
      </c>
      <c r="D191" s="187">
        <v>-3.5053442133088364E-2</v>
      </c>
      <c r="E191" s="186" t="s">
        <v>225</v>
      </c>
      <c r="F191" s="187" t="str">
        <f t="shared" si="78"/>
        <v>-</v>
      </c>
      <c r="G191" s="186">
        <v>2.5662650602409638</v>
      </c>
      <c r="H191" s="187" t="str">
        <f t="shared" si="79"/>
        <v>-</v>
      </c>
      <c r="I191" s="186">
        <v>3.7247706422018347</v>
      </c>
      <c r="J191" s="187">
        <f t="shared" si="80"/>
        <v>1.1585055819608709</v>
      </c>
      <c r="K191" s="186">
        <v>2.5481481481481483</v>
      </c>
      <c r="L191" s="187">
        <f t="shared" si="81"/>
        <v>-1.1766224940536865</v>
      </c>
      <c r="M191" s="187">
        <f>IFERROR(K191-C191,"-")</f>
        <v>-1.036267436267436</v>
      </c>
    </row>
    <row r="192" spans="1:14" x14ac:dyDescent="0.25">
      <c r="B192" s="115" t="s">
        <v>86</v>
      </c>
      <c r="C192" s="186">
        <v>2.8250000000000002</v>
      </c>
      <c r="D192" s="187">
        <v>-0.62738095238095237</v>
      </c>
      <c r="E192" s="186">
        <v>2.5714285714285716</v>
      </c>
      <c r="F192" s="187">
        <f t="shared" si="78"/>
        <v>-0.25357142857142856</v>
      </c>
      <c r="G192" s="186">
        <v>2.8058252427184467</v>
      </c>
      <c r="H192" s="187">
        <f t="shared" si="79"/>
        <v>0.23439667128987507</v>
      </c>
      <c r="I192" s="186">
        <v>2.5</v>
      </c>
      <c r="J192" s="187">
        <f t="shared" si="80"/>
        <v>-0.30582524271844669</v>
      </c>
      <c r="K192" s="186">
        <v>3.4957983193277311</v>
      </c>
      <c r="L192" s="187">
        <f t="shared" si="81"/>
        <v>0.99579831932773111</v>
      </c>
      <c r="M192" s="187">
        <f>IFERROR(K192-C192,"-")</f>
        <v>0.67079831932773093</v>
      </c>
    </row>
    <row r="193" spans="2:14" x14ac:dyDescent="0.25">
      <c r="B193" s="115" t="s">
        <v>88</v>
      </c>
      <c r="C193" s="186">
        <v>3.0654205607476634</v>
      </c>
      <c r="D193" s="187">
        <v>-0.76185216652506371</v>
      </c>
      <c r="E193" s="186">
        <v>1.8918918918918919</v>
      </c>
      <c r="F193" s="187">
        <f t="shared" si="78"/>
        <v>-1.1735286688557716</v>
      </c>
      <c r="G193" s="186">
        <v>2.9885057471264367</v>
      </c>
      <c r="H193" s="187">
        <f t="shared" si="79"/>
        <v>1.0966138552345448</v>
      </c>
      <c r="I193" s="186">
        <v>2.5051546391752577</v>
      </c>
      <c r="J193" s="187">
        <f t="shared" si="80"/>
        <v>-0.48335110795117897</v>
      </c>
      <c r="K193" s="186">
        <v>2.8235294117647061</v>
      </c>
      <c r="L193" s="187">
        <f t="shared" si="81"/>
        <v>0.31837477258944835</v>
      </c>
      <c r="M193" s="187">
        <f t="shared" ref="M193:M196" si="82">IFERROR(K193-C193,"-")</f>
        <v>-0.24189114898295738</v>
      </c>
    </row>
    <row r="194" spans="2:14" x14ac:dyDescent="0.25">
      <c r="B194" s="115" t="s">
        <v>90</v>
      </c>
      <c r="C194" s="186">
        <v>2.8217821782178216</v>
      </c>
      <c r="D194" s="187">
        <v>0.84129437333977286</v>
      </c>
      <c r="E194" s="186">
        <v>2.7872340425531914</v>
      </c>
      <c r="F194" s="187">
        <f t="shared" si="78"/>
        <v>-3.454813566463022E-2</v>
      </c>
      <c r="G194" s="186">
        <v>2.3220338983050848</v>
      </c>
      <c r="H194" s="187">
        <f t="shared" si="79"/>
        <v>-0.46520014424810663</v>
      </c>
      <c r="I194" s="186">
        <v>2.6454545454545455</v>
      </c>
      <c r="J194" s="187">
        <f t="shared" si="80"/>
        <v>0.32342064714946073</v>
      </c>
      <c r="K194" s="186">
        <v>2.8175182481751824</v>
      </c>
      <c r="L194" s="187">
        <f t="shared" si="81"/>
        <v>0.17206370272063687</v>
      </c>
      <c r="M194" s="187">
        <f t="shared" si="82"/>
        <v>-4.2639300426392523E-3</v>
      </c>
    </row>
    <row r="195" spans="2:14" x14ac:dyDescent="0.25">
      <c r="B195" s="115" t="s">
        <v>92</v>
      </c>
      <c r="C195" s="186">
        <v>2.8579234972677594</v>
      </c>
      <c r="D195" s="187">
        <v>0.10792349726775941</v>
      </c>
      <c r="E195" s="186">
        <v>1.7192982456140351</v>
      </c>
      <c r="F195" s="187">
        <f t="shared" si="78"/>
        <v>-1.1386252516537243</v>
      </c>
      <c r="G195" s="186">
        <v>2.6972704714640199</v>
      </c>
      <c r="H195" s="187">
        <f t="shared" si="79"/>
        <v>0.97797222584998478</v>
      </c>
      <c r="I195" s="186">
        <v>2.5934065934065935</v>
      </c>
      <c r="J195" s="187">
        <f t="shared" si="80"/>
        <v>-0.10386387805742636</v>
      </c>
      <c r="K195" s="186">
        <v>3.5201465201465201</v>
      </c>
      <c r="L195" s="187">
        <f t="shared" si="81"/>
        <v>0.92673992673992656</v>
      </c>
      <c r="M195" s="187">
        <f t="shared" si="82"/>
        <v>0.66222302287876067</v>
      </c>
    </row>
    <row r="196" spans="2:14" x14ac:dyDescent="0.25">
      <c r="B196" s="115" t="s">
        <v>94</v>
      </c>
      <c r="C196" s="186">
        <v>2.2181818181818183</v>
      </c>
      <c r="D196" s="187">
        <v>-0.45032646911099938</v>
      </c>
      <c r="E196" s="186">
        <v>2.6081081081081079</v>
      </c>
      <c r="F196" s="187">
        <f t="shared" si="78"/>
        <v>0.38992628992628964</v>
      </c>
      <c r="G196" s="186">
        <v>2.7487437185929648</v>
      </c>
      <c r="H196" s="187">
        <f t="shared" si="79"/>
        <v>0.14063561048485695</v>
      </c>
      <c r="I196" s="186">
        <v>2.3558718861209966</v>
      </c>
      <c r="J196" s="187">
        <f t="shared" si="80"/>
        <v>-0.39287183247196822</v>
      </c>
      <c r="K196" s="186">
        <v>2.9561403508771931</v>
      </c>
      <c r="L196" s="187">
        <f t="shared" si="81"/>
        <v>0.60026846475619644</v>
      </c>
      <c r="M196" s="187">
        <f t="shared" si="82"/>
        <v>0.73795853269537481</v>
      </c>
    </row>
    <row r="197" spans="2:14" ht="15.75" x14ac:dyDescent="0.25">
      <c r="B197" s="118" t="s">
        <v>36</v>
      </c>
      <c r="C197" s="188">
        <v>2.6435309973045822</v>
      </c>
      <c r="D197" s="189">
        <v>-0.15457273944946115</v>
      </c>
      <c r="E197" s="188">
        <v>2.3633004926108376</v>
      </c>
      <c r="F197" s="189">
        <f t="shared" si="78"/>
        <v>-0.28023050469374455</v>
      </c>
      <c r="G197" s="188">
        <v>2.5423728813559321</v>
      </c>
      <c r="H197" s="189">
        <f t="shared" si="79"/>
        <v>0.17907238874509446</v>
      </c>
      <c r="I197" s="188">
        <v>2.642156862745098</v>
      </c>
      <c r="J197" s="189">
        <f t="shared" si="80"/>
        <v>9.9783981389165888E-2</v>
      </c>
      <c r="K197" s="188">
        <v>3.0806618407445709</v>
      </c>
      <c r="L197" s="189">
        <v>0.43850497799947297</v>
      </c>
      <c r="M197" s="189">
        <v>0.43713084343998876</v>
      </c>
    </row>
    <row r="198" spans="2:14" ht="6" customHeight="1" x14ac:dyDescent="0.25"/>
    <row r="199" spans="2:14" x14ac:dyDescent="0.25">
      <c r="B199" s="106" t="s">
        <v>41</v>
      </c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</row>
    <row r="200" spans="2:14" x14ac:dyDescent="0.25">
      <c r="I200" s="121"/>
    </row>
    <row r="201" spans="2:14" x14ac:dyDescent="0.25"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</row>
    <row r="202" spans="2:14" ht="48.75" customHeight="1" thickBot="1" x14ac:dyDescent="0.3">
      <c r="B202" s="265" t="s">
        <v>293</v>
      </c>
      <c r="C202" s="265"/>
      <c r="D202" s="265"/>
      <c r="E202" s="265"/>
      <c r="F202" s="265"/>
      <c r="G202" s="265"/>
      <c r="H202" s="265"/>
      <c r="I202" s="265"/>
      <c r="J202" s="265"/>
      <c r="K202" s="265"/>
      <c r="L202" s="265"/>
      <c r="M202" s="265"/>
      <c r="N202" s="1" t="s">
        <v>122</v>
      </c>
    </row>
    <row r="203" spans="2:14" ht="10.5" customHeight="1" thickBot="1" x14ac:dyDescent="0.3">
      <c r="B203" s="107"/>
      <c r="C203" s="108"/>
      <c r="D203" s="107"/>
      <c r="E203" s="107"/>
      <c r="F203" s="107"/>
      <c r="G203" s="107"/>
      <c r="H203" s="107"/>
      <c r="I203" s="107"/>
      <c r="J203" s="107"/>
      <c r="K203" s="4"/>
      <c r="L203" s="4"/>
      <c r="N203" s="1" t="s">
        <v>123</v>
      </c>
    </row>
    <row r="204" spans="2:14" ht="22.5" thickTop="1" thickBot="1" x14ac:dyDescent="0.3">
      <c r="B204" s="122" t="str">
        <f>C204</f>
        <v>Países Bajos</v>
      </c>
      <c r="C204" s="283" t="s">
        <v>124</v>
      </c>
      <c r="D204" s="284"/>
      <c r="E204" s="284"/>
      <c r="F204" s="284"/>
      <c r="G204" s="284"/>
      <c r="H204" s="284"/>
      <c r="I204" s="284"/>
      <c r="J204" s="284"/>
      <c r="K204" s="284"/>
      <c r="L204" s="284"/>
      <c r="M204" s="285"/>
    </row>
    <row r="205" spans="2:14" ht="22.5" thickTop="1" thickBot="1" x14ac:dyDescent="0.3">
      <c r="B205" s="110"/>
      <c r="C205" s="286">
        <f>2019</f>
        <v>2019</v>
      </c>
      <c r="D205" s="287"/>
      <c r="E205" s="288">
        <v>2020</v>
      </c>
      <c r="F205" s="287"/>
      <c r="G205" s="288">
        <v>2021</v>
      </c>
      <c r="H205" s="287"/>
      <c r="I205" s="288">
        <v>2022</v>
      </c>
      <c r="J205" s="287"/>
      <c r="K205" s="288">
        <v>2023</v>
      </c>
      <c r="L205" s="289"/>
      <c r="M205" s="290"/>
    </row>
    <row r="206" spans="2:14" ht="16.5" thickTop="1" thickBot="1" x14ac:dyDescent="0.3">
      <c r="B206" s="86"/>
      <c r="C206" s="112" t="s">
        <v>70</v>
      </c>
      <c r="D206" s="113" t="str">
        <f>CONCATENATE("dif ",RIGHT(2019,2),"/",RIGHT(2018,2))</f>
        <v>dif 19/18</v>
      </c>
      <c r="E206" s="114" t="s">
        <v>70</v>
      </c>
      <c r="F206" s="113" t="str">
        <f>CONCATENATE("dif ",RIGHT(E205,2),"/",RIGHT(C205,2))</f>
        <v>dif 20/19</v>
      </c>
      <c r="G206" s="114" t="s">
        <v>70</v>
      </c>
      <c r="H206" s="113" t="str">
        <f>CONCATENATE("dif ",RIGHT(G205,2),"/",RIGHT(E205,2))</f>
        <v>dif 21/20</v>
      </c>
      <c r="I206" s="114" t="s">
        <v>70</v>
      </c>
      <c r="J206" s="113" t="str">
        <f>CONCATENATE("dif ",RIGHT(I205,2),"/",RIGHT(G205,2))</f>
        <v>dif 22/21</v>
      </c>
      <c r="K206" s="114" t="s">
        <v>70</v>
      </c>
      <c r="L206" s="113" t="str">
        <f>CONCATENATE("dif ",RIGHT(K205,2),"/",RIGHT(I205,2))</f>
        <v>dif 23/22</v>
      </c>
      <c r="M206" s="113" t="str">
        <f>CONCATENATE("dif ",RIGHT(K205,2),"/",RIGHT(C205,2))</f>
        <v>dif 23/19</v>
      </c>
    </row>
    <row r="207" spans="2:14" x14ac:dyDescent="0.25">
      <c r="B207" s="115" t="s">
        <v>72</v>
      </c>
      <c r="C207" s="186">
        <v>2.5</v>
      </c>
      <c r="D207" s="187">
        <v>-0.66814159292035402</v>
      </c>
      <c r="E207" s="186">
        <v>2.8614718614718613</v>
      </c>
      <c r="F207" s="187">
        <f t="shared" ref="F207:F209" si="83">IFERROR(E207-C207,"-")</f>
        <v>0.36147186147186128</v>
      </c>
      <c r="G207" s="186">
        <v>2.1052631578947367</v>
      </c>
      <c r="H207" s="187">
        <f t="shared" ref="H207:H209" si="84">IFERROR(G207-E207,"-")</f>
        <v>-0.75620870357712455</v>
      </c>
      <c r="I207" s="186">
        <v>3.1148148148148147</v>
      </c>
      <c r="J207" s="187">
        <f t="shared" ref="J207:J209" si="85">IFERROR(I207-G207,"-")</f>
        <v>1.009551656920078</v>
      </c>
      <c r="K207" s="186">
        <v>2.8249158249158248</v>
      </c>
      <c r="L207" s="187">
        <f t="shared" ref="L207:L209" si="86">IFERROR(K207-I207,"-")</f>
        <v>-0.28989898989898988</v>
      </c>
      <c r="M207" s="187">
        <f t="shared" ref="M207" si="87">IFERROR(K207-C207,"-")</f>
        <v>0.32491582491582482</v>
      </c>
    </row>
    <row r="208" spans="2:14" x14ac:dyDescent="0.25">
      <c r="B208" s="115" t="s">
        <v>74</v>
      </c>
      <c r="C208" s="186">
        <v>2.7361963190184051</v>
      </c>
      <c r="D208" s="187">
        <v>5.6421038119528699E-2</v>
      </c>
      <c r="E208" s="186">
        <v>2.0930232558139537</v>
      </c>
      <c r="F208" s="187">
        <f t="shared" si="83"/>
        <v>-0.64317306320445145</v>
      </c>
      <c r="G208" s="186">
        <v>1.4772727272727273</v>
      </c>
      <c r="H208" s="187">
        <f t="shared" si="84"/>
        <v>-0.61575052854122636</v>
      </c>
      <c r="I208" s="186">
        <v>2.414814814814815</v>
      </c>
      <c r="J208" s="187">
        <f t="shared" si="85"/>
        <v>0.93754208754208768</v>
      </c>
      <c r="K208" s="186">
        <v>2.4600760456273765</v>
      </c>
      <c r="L208" s="187">
        <f t="shared" si="86"/>
        <v>4.5261230812561504E-2</v>
      </c>
      <c r="M208" s="187">
        <f>IFERROR(K208-C208,"-")</f>
        <v>-0.27612027339102863</v>
      </c>
    </row>
    <row r="209" spans="2:14" x14ac:dyDescent="0.25">
      <c r="B209" s="115" t="s">
        <v>76</v>
      </c>
      <c r="C209" s="186">
        <v>2.6315789473684212</v>
      </c>
      <c r="D209" s="187">
        <v>-0.29999999999999982</v>
      </c>
      <c r="E209" s="186">
        <v>2.4691358024691357</v>
      </c>
      <c r="F209" s="187">
        <f t="shared" si="83"/>
        <v>-0.16244314489928557</v>
      </c>
      <c r="G209" s="186">
        <v>2.4565217391304346</v>
      </c>
      <c r="H209" s="187">
        <f t="shared" si="84"/>
        <v>-1.2614063338701076E-2</v>
      </c>
      <c r="I209" s="186">
        <v>2.5943396226415096</v>
      </c>
      <c r="J209" s="187">
        <f t="shared" si="85"/>
        <v>0.13781788351107505</v>
      </c>
      <c r="K209" s="186">
        <v>2.6113360323886639</v>
      </c>
      <c r="L209" s="187">
        <f t="shared" si="86"/>
        <v>1.6996409747154217E-2</v>
      </c>
      <c r="M209" s="187">
        <f t="shared" ref="M209:M212" si="88">IFERROR(K209-C209,"-")</f>
        <v>-2.0242914979757387E-2</v>
      </c>
    </row>
    <row r="210" spans="2:14" x14ac:dyDescent="0.25">
      <c r="B210" s="115" t="s">
        <v>78</v>
      </c>
      <c r="C210" s="186">
        <v>2.0109890109890109</v>
      </c>
      <c r="D210" s="187">
        <v>-2.5374625374625204E-2</v>
      </c>
      <c r="E210" s="186" t="s">
        <v>225</v>
      </c>
      <c r="F210" s="187" t="str">
        <f>IFERROR(E210-C210,"-")</f>
        <v>-</v>
      </c>
      <c r="G210" s="186">
        <v>1.8571428571428572</v>
      </c>
      <c r="H210" s="187" t="str">
        <f>IFERROR(G210-E210,"-")</f>
        <v>-</v>
      </c>
      <c r="I210" s="186">
        <v>2.4713375796178343</v>
      </c>
      <c r="J210" s="187">
        <f>IFERROR(I210-G210,"-")</f>
        <v>0.61419472247497708</v>
      </c>
      <c r="K210" s="186">
        <v>3.0125000000000002</v>
      </c>
      <c r="L210" s="187">
        <f>IFERROR(K210-I210,"-")</f>
        <v>0.54116242038216589</v>
      </c>
      <c r="M210" s="187">
        <f t="shared" si="88"/>
        <v>1.0015109890109892</v>
      </c>
    </row>
    <row r="211" spans="2:14" x14ac:dyDescent="0.25">
      <c r="B211" s="115" t="s">
        <v>80</v>
      </c>
      <c r="C211" s="186">
        <v>2.4673913043478262</v>
      </c>
      <c r="D211" s="187">
        <v>0.43368343917928698</v>
      </c>
      <c r="E211" s="186" t="s">
        <v>225</v>
      </c>
      <c r="F211" s="187" t="str">
        <f t="shared" ref="F211:F219" si="89">IFERROR(E211-C211,"-")</f>
        <v>-</v>
      </c>
      <c r="G211" s="186">
        <v>1.6206896551724137</v>
      </c>
      <c r="H211" s="187" t="str">
        <f t="shared" ref="H211:H219" si="90">IFERROR(G211-E211,"-")</f>
        <v>-</v>
      </c>
      <c r="I211" s="186">
        <v>3.0419580419580421</v>
      </c>
      <c r="J211" s="187">
        <f t="shared" ref="J211:J219" si="91">IFERROR(I211-G211,"-")</f>
        <v>1.4212683867856284</v>
      </c>
      <c r="K211" s="186">
        <v>2.6937500000000001</v>
      </c>
      <c r="L211" s="187">
        <f t="shared" ref="L211:L218" si="92">IFERROR(K211-I211,"-")</f>
        <v>-0.348208041958042</v>
      </c>
      <c r="M211" s="187">
        <f t="shared" si="88"/>
        <v>0.22635869565217392</v>
      </c>
    </row>
    <row r="212" spans="2:14" x14ac:dyDescent="0.25">
      <c r="B212" s="115" t="s">
        <v>82</v>
      </c>
      <c r="C212" s="186">
        <v>3.2727272727272729</v>
      </c>
      <c r="D212" s="187">
        <v>0.25757575757575779</v>
      </c>
      <c r="E212" s="186" t="s">
        <v>225</v>
      </c>
      <c r="F212" s="187" t="str">
        <f t="shared" si="89"/>
        <v>-</v>
      </c>
      <c r="G212" s="186">
        <v>2.5921052631578947</v>
      </c>
      <c r="H212" s="187" t="str">
        <f t="shared" si="90"/>
        <v>-</v>
      </c>
      <c r="I212" s="186">
        <v>2.984</v>
      </c>
      <c r="J212" s="187">
        <f t="shared" si="91"/>
        <v>0.3918947368421053</v>
      </c>
      <c r="K212" s="186">
        <v>2.6162790697674421</v>
      </c>
      <c r="L212" s="187">
        <f t="shared" si="92"/>
        <v>-0.36772093023255792</v>
      </c>
      <c r="M212" s="187">
        <f t="shared" si="88"/>
        <v>-0.65644820295983086</v>
      </c>
    </row>
    <row r="213" spans="2:14" x14ac:dyDescent="0.25">
      <c r="B213" s="115" t="s">
        <v>84</v>
      </c>
      <c r="C213" s="186">
        <v>3.6952380952380954</v>
      </c>
      <c r="D213" s="187">
        <v>0.37793040293040292</v>
      </c>
      <c r="E213" s="186" t="s">
        <v>225</v>
      </c>
      <c r="F213" s="187" t="str">
        <f t="shared" si="89"/>
        <v>-</v>
      </c>
      <c r="G213" s="186">
        <v>3.2180451127819549</v>
      </c>
      <c r="H213" s="187" t="str">
        <f t="shared" si="90"/>
        <v>-</v>
      </c>
      <c r="I213" s="186">
        <v>2.489795918367347</v>
      </c>
      <c r="J213" s="187">
        <f t="shared" si="91"/>
        <v>-0.72824919441460789</v>
      </c>
      <c r="K213" s="186">
        <v>1.8778877887788779</v>
      </c>
      <c r="L213" s="187">
        <f t="shared" si="92"/>
        <v>-0.61190812958846919</v>
      </c>
      <c r="M213" s="187">
        <f>IFERROR(K213-C213,"-")</f>
        <v>-1.8173503064592176</v>
      </c>
    </row>
    <row r="214" spans="2:14" x14ac:dyDescent="0.25">
      <c r="B214" s="115" t="s">
        <v>86</v>
      </c>
      <c r="C214" s="186">
        <v>4.1226415094339623</v>
      </c>
      <c r="D214" s="187">
        <v>-0.27375488696243444</v>
      </c>
      <c r="E214" s="186">
        <v>1.6041666666666667</v>
      </c>
      <c r="F214" s="187">
        <f t="shared" si="89"/>
        <v>-2.5184748427672954</v>
      </c>
      <c r="G214" s="186">
        <v>4.07</v>
      </c>
      <c r="H214" s="187">
        <f t="shared" si="90"/>
        <v>2.4658333333333333</v>
      </c>
      <c r="I214" s="186">
        <v>1.7235772357723578</v>
      </c>
      <c r="J214" s="187">
        <f t="shared" si="91"/>
        <v>-2.3464227642276425</v>
      </c>
      <c r="K214" s="186">
        <v>3.0769230769230771</v>
      </c>
      <c r="L214" s="187">
        <f t="shared" si="92"/>
        <v>1.3533458411507193</v>
      </c>
      <c r="M214" s="187">
        <f>IFERROR(K214-C214,"-")</f>
        <v>-1.0457184325108853</v>
      </c>
    </row>
    <row r="215" spans="2:14" x14ac:dyDescent="0.25">
      <c r="B215" s="115" t="s">
        <v>88</v>
      </c>
      <c r="C215" s="186">
        <v>3.0593220338983049</v>
      </c>
      <c r="D215" s="187">
        <v>-0.2962335216572507</v>
      </c>
      <c r="E215" s="186">
        <v>1.5263157894736843</v>
      </c>
      <c r="F215" s="187">
        <f t="shared" si="89"/>
        <v>-1.5330062444246206</v>
      </c>
      <c r="G215" s="186">
        <v>2.6967213114754101</v>
      </c>
      <c r="H215" s="187">
        <f t="shared" si="90"/>
        <v>1.1704055220017258</v>
      </c>
      <c r="I215" s="186">
        <v>1.7846889952153111</v>
      </c>
      <c r="J215" s="187">
        <f t="shared" si="91"/>
        <v>-0.91203231626009895</v>
      </c>
      <c r="K215" s="186">
        <v>3.9452054794520546</v>
      </c>
      <c r="L215" s="187">
        <f t="shared" si="92"/>
        <v>2.1605164842367435</v>
      </c>
      <c r="M215" s="187">
        <f t="shared" ref="M215:M218" si="93">IFERROR(K215-C215,"-")</f>
        <v>0.88588344555374965</v>
      </c>
    </row>
    <row r="216" spans="2:14" x14ac:dyDescent="0.25">
      <c r="B216" s="115" t="s">
        <v>90</v>
      </c>
      <c r="C216" s="186">
        <v>2.8598130841121496</v>
      </c>
      <c r="D216" s="187">
        <v>-0.2074138066441531</v>
      </c>
      <c r="E216" s="186">
        <v>1.5666666666666667</v>
      </c>
      <c r="F216" s="187">
        <f t="shared" si="89"/>
        <v>-1.293146417445483</v>
      </c>
      <c r="G216" s="186">
        <v>2.4550898203592815</v>
      </c>
      <c r="H216" s="187">
        <f t="shared" si="90"/>
        <v>0.88842315369261482</v>
      </c>
      <c r="I216" s="186">
        <v>2.9919354838709675</v>
      </c>
      <c r="J216" s="187">
        <f t="shared" si="91"/>
        <v>0.53684566351168606</v>
      </c>
      <c r="K216" s="186">
        <v>2.8269230769230771</v>
      </c>
      <c r="L216" s="187">
        <f t="shared" si="92"/>
        <v>-0.16501240694789043</v>
      </c>
      <c r="M216" s="187">
        <f t="shared" si="93"/>
        <v>-3.2890007189072534E-2</v>
      </c>
    </row>
    <row r="217" spans="2:14" x14ac:dyDescent="0.25">
      <c r="B217" s="115" t="s">
        <v>92</v>
      </c>
      <c r="C217" s="186">
        <v>2.4144736842105261</v>
      </c>
      <c r="D217" s="187">
        <v>0.14174641148325318</v>
      </c>
      <c r="E217" s="186">
        <v>2.6875</v>
      </c>
      <c r="F217" s="187">
        <f t="shared" si="89"/>
        <v>0.27302631578947389</v>
      </c>
      <c r="G217" s="186">
        <v>2.8636363636363638</v>
      </c>
      <c r="H217" s="187">
        <f t="shared" si="90"/>
        <v>0.17613636363636376</v>
      </c>
      <c r="I217" s="186">
        <v>2.5331125827814569</v>
      </c>
      <c r="J217" s="187">
        <f t="shared" si="91"/>
        <v>-0.33052378085490686</v>
      </c>
      <c r="K217" s="186">
        <v>2.8129251700680271</v>
      </c>
      <c r="L217" s="187">
        <f t="shared" si="92"/>
        <v>0.27981258728657021</v>
      </c>
      <c r="M217" s="187">
        <f t="shared" si="93"/>
        <v>0.39845148585750101</v>
      </c>
    </row>
    <row r="218" spans="2:14" x14ac:dyDescent="0.25">
      <c r="B218" s="115" t="s">
        <v>94</v>
      </c>
      <c r="C218" s="186">
        <v>1.9793814432989691</v>
      </c>
      <c r="D218" s="187">
        <v>-1.1129262490087233</v>
      </c>
      <c r="E218" s="186">
        <v>2.3488372093023258</v>
      </c>
      <c r="F218" s="187">
        <f t="shared" si="89"/>
        <v>0.36945576600335661</v>
      </c>
      <c r="G218" s="186">
        <v>2.9883720930232558</v>
      </c>
      <c r="H218" s="187">
        <f t="shared" si="90"/>
        <v>0.63953488372093004</v>
      </c>
      <c r="I218" s="186">
        <v>2.8401360544217686</v>
      </c>
      <c r="J218" s="187">
        <f t="shared" si="91"/>
        <v>-0.14823603860148715</v>
      </c>
      <c r="K218" s="186">
        <v>3.3711340206185567</v>
      </c>
      <c r="L218" s="187">
        <f t="shared" si="92"/>
        <v>0.53099796619678807</v>
      </c>
      <c r="M218" s="187">
        <f t="shared" si="93"/>
        <v>1.3917525773195876</v>
      </c>
    </row>
    <row r="219" spans="2:14" ht="15.75" x14ac:dyDescent="0.25">
      <c r="B219" s="118" t="s">
        <v>36</v>
      </c>
      <c r="C219" s="188">
        <v>2.642015005359057</v>
      </c>
      <c r="D219" s="189">
        <v>-0.29450252789366349</v>
      </c>
      <c r="E219" s="188">
        <v>2.4005102040816326</v>
      </c>
      <c r="F219" s="189">
        <f t="shared" si="89"/>
        <v>-0.24150480127742435</v>
      </c>
      <c r="G219" s="188">
        <v>2.7591897974493622</v>
      </c>
      <c r="H219" s="189">
        <f t="shared" si="90"/>
        <v>0.35867959336772959</v>
      </c>
      <c r="I219" s="188">
        <v>2.511853867081228</v>
      </c>
      <c r="J219" s="189">
        <f t="shared" si="91"/>
        <v>-0.24733593036813417</v>
      </c>
      <c r="K219" s="188">
        <v>2.7997724687144481</v>
      </c>
      <c r="L219" s="189">
        <v>0.28791860163322003</v>
      </c>
      <c r="M219" s="189">
        <v>0.15775746335539109</v>
      </c>
    </row>
    <row r="220" spans="2:14" ht="6" customHeight="1" x14ac:dyDescent="0.25"/>
    <row r="221" spans="2:14" x14ac:dyDescent="0.25">
      <c r="B221" s="106" t="s">
        <v>41</v>
      </c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</row>
    <row r="222" spans="2:14" x14ac:dyDescent="0.25">
      <c r="I222" s="121"/>
      <c r="K222" s="123"/>
      <c r="M222" s="123"/>
    </row>
    <row r="224" spans="2:14" ht="48.75" customHeight="1" thickBot="1" x14ac:dyDescent="0.3">
      <c r="B224" s="265" t="s">
        <v>292</v>
      </c>
      <c r="C224" s="265"/>
      <c r="D224" s="265"/>
      <c r="E224" s="265"/>
      <c r="F224" s="265"/>
      <c r="G224" s="265"/>
      <c r="H224" s="265"/>
      <c r="I224" s="265"/>
      <c r="J224" s="265"/>
      <c r="K224" s="265"/>
      <c r="L224" s="265"/>
      <c r="M224" s="265"/>
      <c r="N224" s="1" t="s">
        <v>125</v>
      </c>
    </row>
    <row r="225" spans="2:14" ht="10.5" customHeight="1" thickBot="1" x14ac:dyDescent="0.3">
      <c r="B225" s="107"/>
      <c r="C225" s="108"/>
      <c r="D225" s="107"/>
      <c r="E225" s="107"/>
      <c r="F225" s="107"/>
      <c r="G225" s="107"/>
      <c r="H225" s="107"/>
      <c r="I225" s="107"/>
      <c r="J225" s="107"/>
      <c r="K225" s="4"/>
      <c r="L225" s="4"/>
      <c r="N225" s="1" t="s">
        <v>126</v>
      </c>
    </row>
    <row r="226" spans="2:14" ht="22.5" thickTop="1" thickBot="1" x14ac:dyDescent="0.3">
      <c r="B226" s="122" t="str">
        <f>C226</f>
        <v>Bélgica</v>
      </c>
      <c r="C226" s="283" t="s">
        <v>120</v>
      </c>
      <c r="D226" s="284"/>
      <c r="E226" s="284"/>
      <c r="F226" s="284"/>
      <c r="G226" s="284"/>
      <c r="H226" s="284"/>
      <c r="I226" s="284"/>
      <c r="J226" s="284"/>
      <c r="K226" s="284"/>
      <c r="L226" s="284"/>
      <c r="M226" s="285"/>
    </row>
    <row r="227" spans="2:14" ht="22.5" thickTop="1" thickBot="1" x14ac:dyDescent="0.3">
      <c r="B227" s="110"/>
      <c r="C227" s="286">
        <f>2019</f>
        <v>2019</v>
      </c>
      <c r="D227" s="287"/>
      <c r="E227" s="288">
        <v>2020</v>
      </c>
      <c r="F227" s="287"/>
      <c r="G227" s="288">
        <v>2021</v>
      </c>
      <c r="H227" s="287"/>
      <c r="I227" s="288">
        <v>2022</v>
      </c>
      <c r="J227" s="287"/>
      <c r="K227" s="288">
        <v>2023</v>
      </c>
      <c r="L227" s="289"/>
      <c r="M227" s="290"/>
    </row>
    <row r="228" spans="2:14" ht="16.5" thickTop="1" thickBot="1" x14ac:dyDescent="0.3">
      <c r="B228" s="86"/>
      <c r="C228" s="112" t="s">
        <v>70</v>
      </c>
      <c r="D228" s="113" t="str">
        <f>CONCATENATE("dif ",RIGHT(2019,2),"/",RIGHT(2018,2))</f>
        <v>dif 19/18</v>
      </c>
      <c r="E228" s="114" t="s">
        <v>70</v>
      </c>
      <c r="F228" s="113" t="str">
        <f>CONCATENATE("dif ",RIGHT(E227,2),"/",RIGHT(C227,2))</f>
        <v>dif 20/19</v>
      </c>
      <c r="G228" s="114" t="s">
        <v>70</v>
      </c>
      <c r="H228" s="113" t="str">
        <f>CONCATENATE("dif ",RIGHT(G227,2),"/",RIGHT(E227,2))</f>
        <v>dif 21/20</v>
      </c>
      <c r="I228" s="114" t="s">
        <v>70</v>
      </c>
      <c r="J228" s="113" t="str">
        <f>CONCATENATE("dif ",RIGHT(I227,2),"/",RIGHT(G227,2))</f>
        <v>dif 22/21</v>
      </c>
      <c r="K228" s="114" t="s">
        <v>70</v>
      </c>
      <c r="L228" s="113" t="str">
        <f>CONCATENATE("dif ",RIGHT(K227,2),"/",RIGHT(I227,2))</f>
        <v>dif 23/22</v>
      </c>
      <c r="M228" s="113" t="str">
        <f>CONCATENATE("dif ",RIGHT(K227,2),"/",RIGHT(C227,2))</f>
        <v>dif 23/19</v>
      </c>
    </row>
    <row r="229" spans="2:14" x14ac:dyDescent="0.25">
      <c r="B229" s="115" t="s">
        <v>72</v>
      </c>
      <c r="C229" s="186">
        <v>2.2275862068965515</v>
      </c>
      <c r="D229" s="187">
        <v>-0.73419723259389436</v>
      </c>
      <c r="E229" s="186">
        <v>2.3828828828828827</v>
      </c>
      <c r="F229" s="187">
        <f t="shared" ref="F229:F231" si="94">IFERROR(E229-C229,"-")</f>
        <v>0.15529667598633123</v>
      </c>
      <c r="G229" s="186">
        <v>1.6046511627906976</v>
      </c>
      <c r="H229" s="187">
        <f t="shared" ref="H229:H231" si="95">IFERROR(G229-E229,"-")</f>
        <v>-0.77823172009218511</v>
      </c>
      <c r="I229" s="186">
        <v>2.4294117647058822</v>
      </c>
      <c r="J229" s="187">
        <f t="shared" ref="J229:J231" si="96">IFERROR(I229-G229,"-")</f>
        <v>0.82476060191518452</v>
      </c>
      <c r="K229" s="186">
        <v>2.5857740585774058</v>
      </c>
      <c r="L229" s="187">
        <f t="shared" ref="L229:L231" si="97">IFERROR(K229-I229,"-")</f>
        <v>0.15636229387152367</v>
      </c>
      <c r="M229" s="187">
        <f t="shared" ref="M229" si="98">IFERROR(K229-C229,"-")</f>
        <v>0.35818785168085432</v>
      </c>
    </row>
    <row r="230" spans="2:14" x14ac:dyDescent="0.25">
      <c r="B230" s="115" t="s">
        <v>74</v>
      </c>
      <c r="C230" s="186">
        <v>2.5797101449275361</v>
      </c>
      <c r="D230" s="187">
        <v>0.27444698703279924</v>
      </c>
      <c r="E230" s="186">
        <v>2.25</v>
      </c>
      <c r="F230" s="187">
        <f t="shared" si="94"/>
        <v>-0.32971014492753614</v>
      </c>
      <c r="G230" s="186">
        <v>2.2702702702702702</v>
      </c>
      <c r="H230" s="187">
        <f t="shared" si="95"/>
        <v>2.0270270270270174E-2</v>
      </c>
      <c r="I230" s="186">
        <v>2.8324022346368714</v>
      </c>
      <c r="J230" s="187">
        <f t="shared" si="96"/>
        <v>0.56213196436660118</v>
      </c>
      <c r="K230" s="186">
        <v>2.5750000000000002</v>
      </c>
      <c r="L230" s="187">
        <f t="shared" si="97"/>
        <v>-0.25740223463687117</v>
      </c>
      <c r="M230" s="187">
        <f>IFERROR(K230-C230,"-")</f>
        <v>-4.7101449275359641E-3</v>
      </c>
    </row>
    <row r="231" spans="2:14" x14ac:dyDescent="0.25">
      <c r="B231" s="115" t="s">
        <v>76</v>
      </c>
      <c r="C231" s="186">
        <v>3.0507246376811592</v>
      </c>
      <c r="D231" s="187">
        <v>0.37859349014017551</v>
      </c>
      <c r="E231" s="186">
        <v>3.0352941176470587</v>
      </c>
      <c r="F231" s="187">
        <f t="shared" si="94"/>
        <v>-1.5430520034100503E-2</v>
      </c>
      <c r="G231" s="186">
        <v>1.65625</v>
      </c>
      <c r="H231" s="187">
        <f t="shared" si="95"/>
        <v>-1.3790441176470587</v>
      </c>
      <c r="I231" s="186">
        <v>2.5076142131979697</v>
      </c>
      <c r="J231" s="187">
        <f t="shared" si="96"/>
        <v>0.85136421319796973</v>
      </c>
      <c r="K231" s="186">
        <v>4.1359223300970873</v>
      </c>
      <c r="L231" s="187">
        <f t="shared" si="97"/>
        <v>1.6283081168991176</v>
      </c>
      <c r="M231" s="187">
        <f t="shared" ref="M231:M234" si="99">IFERROR(K231-C231,"-")</f>
        <v>1.0851976924159281</v>
      </c>
    </row>
    <row r="232" spans="2:14" x14ac:dyDescent="0.25">
      <c r="B232" s="115" t="s">
        <v>78</v>
      </c>
      <c r="C232" s="186">
        <v>2.5083333333333333</v>
      </c>
      <c r="D232" s="187">
        <v>-0.20740270727580379</v>
      </c>
      <c r="E232" s="186" t="s">
        <v>225</v>
      </c>
      <c r="F232" s="187" t="str">
        <f>IFERROR(E232-C232,"-")</f>
        <v>-</v>
      </c>
      <c r="G232" s="186">
        <v>1.8064516129032258</v>
      </c>
      <c r="H232" s="187" t="str">
        <f>IFERROR(G232-E232,"-")</f>
        <v>-</v>
      </c>
      <c r="I232" s="186">
        <v>2.7118644067796609</v>
      </c>
      <c r="J232" s="187">
        <f>IFERROR(I232-G232,"-")</f>
        <v>0.90541279387643514</v>
      </c>
      <c r="K232" s="186">
        <v>3.5714285714285716</v>
      </c>
      <c r="L232" s="187">
        <f>IFERROR(K232-I232,"-")</f>
        <v>0.85956416464891072</v>
      </c>
      <c r="M232" s="187">
        <f t="shared" si="99"/>
        <v>1.0630952380952383</v>
      </c>
    </row>
    <row r="233" spans="2:14" x14ac:dyDescent="0.25">
      <c r="B233" s="115" t="s">
        <v>80</v>
      </c>
      <c r="C233" s="186">
        <v>2.0384615384615383</v>
      </c>
      <c r="D233" s="187">
        <v>-0.97023411371237467</v>
      </c>
      <c r="E233" s="186" t="s">
        <v>225</v>
      </c>
      <c r="F233" s="187" t="str">
        <f t="shared" ref="F233:F241" si="100">IFERROR(E233-C233,"-")</f>
        <v>-</v>
      </c>
      <c r="G233" s="186">
        <v>2.2323232323232323</v>
      </c>
      <c r="H233" s="187" t="str">
        <f t="shared" ref="H233:H241" si="101">IFERROR(G233-E233,"-")</f>
        <v>-</v>
      </c>
      <c r="I233" s="186">
        <v>2.7777777777777777</v>
      </c>
      <c r="J233" s="187">
        <f t="shared" ref="J233:J241" si="102">IFERROR(I233-G233,"-")</f>
        <v>0.54545454545454541</v>
      </c>
      <c r="K233" s="186">
        <v>2.8666666666666667</v>
      </c>
      <c r="L233" s="187">
        <f t="shared" ref="L233:L240" si="103">IFERROR(K233-I233,"-")</f>
        <v>8.8888888888889017E-2</v>
      </c>
      <c r="M233" s="187">
        <f t="shared" si="99"/>
        <v>0.82820512820512837</v>
      </c>
    </row>
    <row r="234" spans="2:14" x14ac:dyDescent="0.25">
      <c r="B234" s="115" t="s">
        <v>82</v>
      </c>
      <c r="C234" s="186">
        <v>2.5299999999999998</v>
      </c>
      <c r="D234" s="187">
        <v>-0.49127659574468119</v>
      </c>
      <c r="E234" s="186" t="s">
        <v>225</v>
      </c>
      <c r="F234" s="187" t="str">
        <f t="shared" si="100"/>
        <v>-</v>
      </c>
      <c r="G234" s="186">
        <v>2.5396825396825395</v>
      </c>
      <c r="H234" s="187" t="str">
        <f t="shared" si="101"/>
        <v>-</v>
      </c>
      <c r="I234" s="186">
        <v>2.7916666666666665</v>
      </c>
      <c r="J234" s="187">
        <f t="shared" si="102"/>
        <v>0.25198412698412698</v>
      </c>
      <c r="K234" s="186">
        <v>2.5697674418604652</v>
      </c>
      <c r="L234" s="187">
        <f t="shared" si="103"/>
        <v>-0.22189922480620128</v>
      </c>
      <c r="M234" s="187">
        <f t="shared" si="99"/>
        <v>3.9767441860465436E-2</v>
      </c>
    </row>
    <row r="235" spans="2:14" x14ac:dyDescent="0.25">
      <c r="B235" s="115" t="s">
        <v>84</v>
      </c>
      <c r="C235" s="186">
        <v>3.5844155844155843</v>
      </c>
      <c r="D235" s="187">
        <v>-3.5053442133088364E-2</v>
      </c>
      <c r="E235" s="186" t="s">
        <v>225</v>
      </c>
      <c r="F235" s="187" t="str">
        <f t="shared" si="100"/>
        <v>-</v>
      </c>
      <c r="G235" s="186">
        <v>2.5662650602409638</v>
      </c>
      <c r="H235" s="187" t="str">
        <f t="shared" si="101"/>
        <v>-</v>
      </c>
      <c r="I235" s="186">
        <v>3.7247706422018347</v>
      </c>
      <c r="J235" s="187">
        <f t="shared" si="102"/>
        <v>1.1585055819608709</v>
      </c>
      <c r="K235" s="186">
        <v>2.5481481481481483</v>
      </c>
      <c r="L235" s="187">
        <f t="shared" si="103"/>
        <v>-1.1766224940536865</v>
      </c>
      <c r="M235" s="187">
        <f>IFERROR(K235-C235,"-")</f>
        <v>-1.036267436267436</v>
      </c>
    </row>
    <row r="236" spans="2:14" x14ac:dyDescent="0.25">
      <c r="B236" s="115" t="s">
        <v>86</v>
      </c>
      <c r="C236" s="186">
        <v>2.8250000000000002</v>
      </c>
      <c r="D236" s="187">
        <v>-0.62738095238095237</v>
      </c>
      <c r="E236" s="186">
        <v>2.5714285714285716</v>
      </c>
      <c r="F236" s="187">
        <f t="shared" si="100"/>
        <v>-0.25357142857142856</v>
      </c>
      <c r="G236" s="186">
        <v>2.8058252427184467</v>
      </c>
      <c r="H236" s="187">
        <f t="shared" si="101"/>
        <v>0.23439667128987507</v>
      </c>
      <c r="I236" s="186">
        <v>2.5</v>
      </c>
      <c r="J236" s="187">
        <f t="shared" si="102"/>
        <v>-0.30582524271844669</v>
      </c>
      <c r="K236" s="186">
        <v>3.4957983193277311</v>
      </c>
      <c r="L236" s="187">
        <f t="shared" si="103"/>
        <v>0.99579831932773111</v>
      </c>
      <c r="M236" s="187">
        <f>IFERROR(K236-C236,"-")</f>
        <v>0.67079831932773093</v>
      </c>
    </row>
    <row r="237" spans="2:14" x14ac:dyDescent="0.25">
      <c r="B237" s="115" t="s">
        <v>88</v>
      </c>
      <c r="C237" s="186">
        <v>3.0654205607476634</v>
      </c>
      <c r="D237" s="187">
        <v>-0.76185216652506371</v>
      </c>
      <c r="E237" s="186">
        <v>1.8918918918918919</v>
      </c>
      <c r="F237" s="187">
        <f t="shared" si="100"/>
        <v>-1.1735286688557716</v>
      </c>
      <c r="G237" s="186">
        <v>2.9885057471264367</v>
      </c>
      <c r="H237" s="187">
        <f t="shared" si="101"/>
        <v>1.0966138552345448</v>
      </c>
      <c r="I237" s="186">
        <v>2.5051546391752577</v>
      </c>
      <c r="J237" s="187">
        <f t="shared" si="102"/>
        <v>-0.48335110795117897</v>
      </c>
      <c r="K237" s="186">
        <v>2.8235294117647061</v>
      </c>
      <c r="L237" s="187">
        <f t="shared" si="103"/>
        <v>0.31837477258944835</v>
      </c>
      <c r="M237" s="187">
        <f t="shared" ref="M237:M240" si="104">IFERROR(K237-C237,"-")</f>
        <v>-0.24189114898295738</v>
      </c>
    </row>
    <row r="238" spans="2:14" x14ac:dyDescent="0.25">
      <c r="B238" s="115" t="s">
        <v>90</v>
      </c>
      <c r="C238" s="186">
        <v>2.8217821782178216</v>
      </c>
      <c r="D238" s="187">
        <v>0.84129437333977286</v>
      </c>
      <c r="E238" s="186">
        <v>2.7872340425531914</v>
      </c>
      <c r="F238" s="187">
        <f t="shared" si="100"/>
        <v>-3.454813566463022E-2</v>
      </c>
      <c r="G238" s="186">
        <v>2.3220338983050848</v>
      </c>
      <c r="H238" s="187">
        <f t="shared" si="101"/>
        <v>-0.46520014424810663</v>
      </c>
      <c r="I238" s="186">
        <v>2.6454545454545455</v>
      </c>
      <c r="J238" s="187">
        <f t="shared" si="102"/>
        <v>0.32342064714946073</v>
      </c>
      <c r="K238" s="186">
        <v>2.8175182481751824</v>
      </c>
      <c r="L238" s="187">
        <f t="shared" si="103"/>
        <v>0.17206370272063687</v>
      </c>
      <c r="M238" s="187">
        <f t="shared" si="104"/>
        <v>-4.2639300426392523E-3</v>
      </c>
    </row>
    <row r="239" spans="2:14" x14ac:dyDescent="0.25">
      <c r="B239" s="115" t="s">
        <v>92</v>
      </c>
      <c r="C239" s="186">
        <v>2.8579234972677594</v>
      </c>
      <c r="D239" s="187">
        <v>0.10792349726775941</v>
      </c>
      <c r="E239" s="186">
        <v>1.7192982456140351</v>
      </c>
      <c r="F239" s="187">
        <f t="shared" si="100"/>
        <v>-1.1386252516537243</v>
      </c>
      <c r="G239" s="186">
        <v>2.6972704714640199</v>
      </c>
      <c r="H239" s="187">
        <f t="shared" si="101"/>
        <v>0.97797222584998478</v>
      </c>
      <c r="I239" s="186">
        <v>2.5934065934065935</v>
      </c>
      <c r="J239" s="187">
        <f t="shared" si="102"/>
        <v>-0.10386387805742636</v>
      </c>
      <c r="K239" s="186">
        <v>3.5201465201465201</v>
      </c>
      <c r="L239" s="187">
        <f t="shared" si="103"/>
        <v>0.92673992673992656</v>
      </c>
      <c r="M239" s="187">
        <f t="shared" si="104"/>
        <v>0.66222302287876067</v>
      </c>
    </row>
    <row r="240" spans="2:14" x14ac:dyDescent="0.25">
      <c r="B240" s="115" t="s">
        <v>94</v>
      </c>
      <c r="C240" s="186">
        <v>2.2181818181818183</v>
      </c>
      <c r="D240" s="187">
        <v>-0.45032646911099938</v>
      </c>
      <c r="E240" s="186">
        <v>2.6081081081081079</v>
      </c>
      <c r="F240" s="187">
        <f t="shared" si="100"/>
        <v>0.38992628992628964</v>
      </c>
      <c r="G240" s="186">
        <v>2.7487437185929648</v>
      </c>
      <c r="H240" s="187">
        <f t="shared" si="101"/>
        <v>0.14063561048485695</v>
      </c>
      <c r="I240" s="186">
        <v>2.3558718861209966</v>
      </c>
      <c r="J240" s="187">
        <f t="shared" si="102"/>
        <v>-0.39287183247196822</v>
      </c>
      <c r="K240" s="186">
        <v>2.9561403508771931</v>
      </c>
      <c r="L240" s="187">
        <f t="shared" si="103"/>
        <v>0.60026846475619644</v>
      </c>
      <c r="M240" s="187">
        <f t="shared" si="104"/>
        <v>0.73795853269537481</v>
      </c>
    </row>
    <row r="241" spans="2:14" ht="15.75" x14ac:dyDescent="0.25">
      <c r="B241" s="118" t="s">
        <v>36</v>
      </c>
      <c r="C241" s="188">
        <v>2.6435309973045822</v>
      </c>
      <c r="D241" s="189">
        <v>-0.15457273944946115</v>
      </c>
      <c r="E241" s="188">
        <v>2.3633004926108376</v>
      </c>
      <c r="F241" s="189">
        <f t="shared" si="100"/>
        <v>-0.28023050469374455</v>
      </c>
      <c r="G241" s="188">
        <v>2.5423728813559321</v>
      </c>
      <c r="H241" s="189">
        <f t="shared" si="101"/>
        <v>0.17907238874509446</v>
      </c>
      <c r="I241" s="188">
        <v>2.642156862745098</v>
      </c>
      <c r="J241" s="189">
        <f t="shared" si="102"/>
        <v>9.9783981389165888E-2</v>
      </c>
      <c r="K241" s="188">
        <v>3.0806618407445709</v>
      </c>
      <c r="L241" s="189">
        <v>0.43850497799947297</v>
      </c>
      <c r="M241" s="189">
        <v>0.43713084343998876</v>
      </c>
    </row>
    <row r="242" spans="2:14" ht="6" customHeight="1" x14ac:dyDescent="0.25"/>
    <row r="243" spans="2:14" x14ac:dyDescent="0.25">
      <c r="B243" s="106" t="s">
        <v>41</v>
      </c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</row>
    <row r="244" spans="2:14" x14ac:dyDescent="0.25">
      <c r="C244" s="121"/>
      <c r="I244" s="121"/>
      <c r="K244" s="106"/>
      <c r="M244" s="123"/>
    </row>
    <row r="246" spans="2:14" ht="48.75" customHeight="1" thickBot="1" x14ac:dyDescent="0.3">
      <c r="B246" s="265" t="s">
        <v>294</v>
      </c>
      <c r="C246" s="265"/>
      <c r="D246" s="265"/>
      <c r="E246" s="265"/>
      <c r="F246" s="265"/>
      <c r="G246" s="265"/>
      <c r="H246" s="265"/>
      <c r="I246" s="265"/>
      <c r="J246" s="265"/>
      <c r="K246" s="265"/>
      <c r="L246" s="265"/>
      <c r="M246" s="265"/>
      <c r="N246" s="1" t="s">
        <v>127</v>
      </c>
    </row>
    <row r="247" spans="2:14" ht="10.5" customHeight="1" thickBot="1" x14ac:dyDescent="0.3">
      <c r="B247" s="107"/>
      <c r="C247" s="108"/>
      <c r="D247" s="107"/>
      <c r="E247" s="107"/>
      <c r="F247" s="107"/>
      <c r="G247" s="107"/>
      <c r="H247" s="107"/>
      <c r="I247" s="107"/>
      <c r="J247" s="107"/>
      <c r="K247" s="4"/>
      <c r="L247" s="4"/>
      <c r="N247" s="1" t="s">
        <v>128</v>
      </c>
    </row>
    <row r="248" spans="2:14" ht="22.5" thickTop="1" thickBot="1" x14ac:dyDescent="0.3">
      <c r="B248" s="122" t="str">
        <f>C248</f>
        <v>Dinamarca</v>
      </c>
      <c r="C248" s="283" t="s">
        <v>129</v>
      </c>
      <c r="D248" s="284"/>
      <c r="E248" s="284"/>
      <c r="F248" s="284"/>
      <c r="G248" s="284"/>
      <c r="H248" s="284"/>
      <c r="I248" s="284"/>
      <c r="J248" s="284"/>
      <c r="K248" s="284"/>
      <c r="L248" s="284"/>
      <c r="M248" s="285"/>
    </row>
    <row r="249" spans="2:14" ht="22.5" thickTop="1" thickBot="1" x14ac:dyDescent="0.3">
      <c r="B249" s="110"/>
      <c r="C249" s="286">
        <f>2019</f>
        <v>2019</v>
      </c>
      <c r="D249" s="287"/>
      <c r="E249" s="288">
        <v>2020</v>
      </c>
      <c r="F249" s="287"/>
      <c r="G249" s="288">
        <v>2021</v>
      </c>
      <c r="H249" s="287"/>
      <c r="I249" s="288">
        <v>2022</v>
      </c>
      <c r="J249" s="287"/>
      <c r="K249" s="288">
        <v>2023</v>
      </c>
      <c r="L249" s="289"/>
      <c r="M249" s="290"/>
    </row>
    <row r="250" spans="2:14" ht="16.5" thickTop="1" thickBot="1" x14ac:dyDescent="0.3">
      <c r="B250" s="86"/>
      <c r="C250" s="112" t="s">
        <v>70</v>
      </c>
      <c r="D250" s="113" t="str">
        <f>CONCATENATE("dif ",RIGHT(2019,2),"/",RIGHT(2018,2))</f>
        <v>dif 19/18</v>
      </c>
      <c r="E250" s="114" t="s">
        <v>70</v>
      </c>
      <c r="F250" s="113" t="str">
        <f>CONCATENATE("dif ",RIGHT(E249,2),"/",RIGHT(C249,2))</f>
        <v>dif 20/19</v>
      </c>
      <c r="G250" s="114" t="s">
        <v>70</v>
      </c>
      <c r="H250" s="113" t="str">
        <f>CONCATENATE("dif ",RIGHT(G249,2),"/",RIGHT(E249,2))</f>
        <v>dif 21/20</v>
      </c>
      <c r="I250" s="114" t="s">
        <v>70</v>
      </c>
      <c r="J250" s="113" t="str">
        <f>CONCATENATE("dif ",RIGHT(I249,2),"/",RIGHT(G249,2))</f>
        <v>dif 22/21</v>
      </c>
      <c r="K250" s="114" t="s">
        <v>70</v>
      </c>
      <c r="L250" s="113" t="str">
        <f>CONCATENATE("dif ",RIGHT(K249,2),"/",RIGHT(I249,2))</f>
        <v>dif 23/22</v>
      </c>
      <c r="M250" s="113" t="str">
        <f>CONCATENATE("dif ",RIGHT(K249,2),"/",RIGHT(C249,2))</f>
        <v>dif 23/19</v>
      </c>
    </row>
    <row r="251" spans="2:14" x14ac:dyDescent="0.25">
      <c r="B251" s="115" t="s">
        <v>72</v>
      </c>
      <c r="C251" s="186">
        <v>2.8432055749128922</v>
      </c>
      <c r="D251" s="187">
        <v>-0.58634768969191864</v>
      </c>
      <c r="E251" s="186">
        <v>2.4518272425249168</v>
      </c>
      <c r="F251" s="187">
        <f t="shared" ref="F251:F253" si="105">IFERROR(E251-C251,"-")</f>
        <v>-0.39137833238797537</v>
      </c>
      <c r="G251" s="186">
        <v>2</v>
      </c>
      <c r="H251" s="187">
        <f t="shared" ref="H251:H253" si="106">IFERROR(G251-E251,"-")</f>
        <v>-0.45182724252491679</v>
      </c>
      <c r="I251" s="186">
        <v>3.0178571428571428</v>
      </c>
      <c r="J251" s="187">
        <f t="shared" ref="J251:J253" si="107">IFERROR(I251-G251,"-")</f>
        <v>1.0178571428571428</v>
      </c>
      <c r="K251" s="186">
        <v>2.7947368421052632</v>
      </c>
      <c r="L251" s="187">
        <f t="shared" ref="L251:L253" si="108">IFERROR(K251-I251,"-")</f>
        <v>-0.22312030075187961</v>
      </c>
      <c r="M251" s="187">
        <f t="shared" ref="M251" si="109">IFERROR(K251-C251,"-")</f>
        <v>-4.8468732807628978E-2</v>
      </c>
    </row>
    <row r="252" spans="2:14" x14ac:dyDescent="0.25">
      <c r="B252" s="115" t="s">
        <v>74</v>
      </c>
      <c r="C252" s="186">
        <v>2.6195121951219513</v>
      </c>
      <c r="D252" s="187">
        <v>0.48850782830972417</v>
      </c>
      <c r="E252" s="186">
        <v>2.4299065420560746</v>
      </c>
      <c r="F252" s="187">
        <f t="shared" si="105"/>
        <v>-0.18960565306587673</v>
      </c>
      <c r="G252" s="186">
        <v>2</v>
      </c>
      <c r="H252" s="187">
        <f t="shared" si="106"/>
        <v>-0.42990654205607459</v>
      </c>
      <c r="I252" s="186">
        <v>1.9818181818181819</v>
      </c>
      <c r="J252" s="187">
        <f t="shared" si="107"/>
        <v>-1.8181818181818077E-2</v>
      </c>
      <c r="K252" s="186">
        <v>2.5424836601307188</v>
      </c>
      <c r="L252" s="187">
        <f t="shared" si="108"/>
        <v>0.56066547831253688</v>
      </c>
      <c r="M252" s="187">
        <f>IFERROR(K252-C252,"-")</f>
        <v>-7.7028534991232522E-2</v>
      </c>
    </row>
    <row r="253" spans="2:14" x14ac:dyDescent="0.25">
      <c r="B253" s="115" t="s">
        <v>76</v>
      </c>
      <c r="C253" s="186">
        <v>3.0032467532467533</v>
      </c>
      <c r="D253" s="187">
        <v>3.0914737436476436E-2</v>
      </c>
      <c r="E253" s="186">
        <v>2.8</v>
      </c>
      <c r="F253" s="187">
        <f t="shared" si="105"/>
        <v>-0.20324675324675345</v>
      </c>
      <c r="G253" s="186">
        <v>2.25</v>
      </c>
      <c r="H253" s="187">
        <f t="shared" si="106"/>
        <v>-0.54999999999999982</v>
      </c>
      <c r="I253" s="186">
        <v>2.4596774193548385</v>
      </c>
      <c r="J253" s="187">
        <f t="shared" si="107"/>
        <v>0.20967741935483852</v>
      </c>
      <c r="K253" s="186">
        <v>2.0378787878787881</v>
      </c>
      <c r="L253" s="187">
        <f t="shared" si="108"/>
        <v>-0.42179863147605046</v>
      </c>
      <c r="M253" s="187">
        <f t="shared" ref="M253:M256" si="110">IFERROR(K253-C253,"-")</f>
        <v>-0.96536796536796521</v>
      </c>
    </row>
    <row r="254" spans="2:14" x14ac:dyDescent="0.25">
      <c r="B254" s="115" t="s">
        <v>78</v>
      </c>
      <c r="C254" s="186">
        <v>2.12</v>
      </c>
      <c r="D254" s="187">
        <v>-0.58796460176991161</v>
      </c>
      <c r="E254" s="186" t="s">
        <v>225</v>
      </c>
      <c r="F254" s="187" t="str">
        <f>IFERROR(E254-C254,"-")</f>
        <v>-</v>
      </c>
      <c r="G254" s="186">
        <v>2.1111111111111112</v>
      </c>
      <c r="H254" s="187" t="str">
        <f>IFERROR(G254-E254,"-")</f>
        <v>-</v>
      </c>
      <c r="I254" s="186">
        <v>2.4851485148514851</v>
      </c>
      <c r="J254" s="187">
        <f>IFERROR(I254-G254,"-")</f>
        <v>0.37403740374037397</v>
      </c>
      <c r="K254" s="186">
        <v>1.7355371900826446</v>
      </c>
      <c r="L254" s="187">
        <f>IFERROR(K254-I254,"-")</f>
        <v>-0.74961132476884051</v>
      </c>
      <c r="M254" s="187">
        <f t="shared" si="110"/>
        <v>-0.38446280991735549</v>
      </c>
    </row>
    <row r="255" spans="2:14" x14ac:dyDescent="0.25">
      <c r="B255" s="115" t="s">
        <v>80</v>
      </c>
      <c r="C255" s="186">
        <v>3.2692307692307692</v>
      </c>
      <c r="D255" s="187">
        <v>0.83589743589743604</v>
      </c>
      <c r="E255" s="186" t="s">
        <v>225</v>
      </c>
      <c r="F255" s="187" t="str">
        <f t="shared" ref="F255:F263" si="111">IFERROR(E255-C255,"-")</f>
        <v>-</v>
      </c>
      <c r="G255" s="186">
        <v>1.3571428571428572</v>
      </c>
      <c r="H255" s="187" t="str">
        <f t="shared" ref="H255:H263" si="112">IFERROR(G255-E255,"-")</f>
        <v>-</v>
      </c>
      <c r="I255" s="186">
        <v>2.6666666666666665</v>
      </c>
      <c r="J255" s="187">
        <f t="shared" ref="J255:J263" si="113">IFERROR(I255-G255,"-")</f>
        <v>1.3095238095238093</v>
      </c>
      <c r="K255" s="186">
        <v>2.4285714285714284</v>
      </c>
      <c r="L255" s="187">
        <f t="shared" ref="L255:L262" si="114">IFERROR(K255-I255,"-")</f>
        <v>-0.23809523809523814</v>
      </c>
      <c r="M255" s="187">
        <f t="shared" si="110"/>
        <v>-0.84065934065934078</v>
      </c>
    </row>
    <row r="256" spans="2:14" x14ac:dyDescent="0.25">
      <c r="B256" s="115" t="s">
        <v>82</v>
      </c>
      <c r="C256" s="186">
        <v>4.3571428571428568</v>
      </c>
      <c r="D256" s="187">
        <v>2.0844155844155838</v>
      </c>
      <c r="E256" s="186" t="s">
        <v>225</v>
      </c>
      <c r="F256" s="187" t="str">
        <f t="shared" si="111"/>
        <v>-</v>
      </c>
      <c r="G256" s="186">
        <v>5</v>
      </c>
      <c r="H256" s="187" t="str">
        <f t="shared" si="112"/>
        <v>-</v>
      </c>
      <c r="I256" s="186">
        <v>2.5277777777777777</v>
      </c>
      <c r="J256" s="187">
        <f t="shared" si="113"/>
        <v>-2.4722222222222223</v>
      </c>
      <c r="K256" s="186">
        <v>6.2307692307692308</v>
      </c>
      <c r="L256" s="187">
        <f t="shared" si="114"/>
        <v>3.7029914529914532</v>
      </c>
      <c r="M256" s="187">
        <f t="shared" si="110"/>
        <v>1.8736263736263741</v>
      </c>
    </row>
    <row r="257" spans="2:14" x14ac:dyDescent="0.25">
      <c r="B257" s="115" t="s">
        <v>84</v>
      </c>
      <c r="C257" s="186">
        <v>4.0571428571428569</v>
      </c>
      <c r="D257" s="187">
        <v>-0.75535714285714306</v>
      </c>
      <c r="E257" s="186" t="s">
        <v>225</v>
      </c>
      <c r="F257" s="187" t="str">
        <f t="shared" si="111"/>
        <v>-</v>
      </c>
      <c r="G257" s="186">
        <v>4.0370370370370372</v>
      </c>
      <c r="H257" s="187" t="str">
        <f t="shared" si="112"/>
        <v>-</v>
      </c>
      <c r="I257" s="186">
        <v>3.9333333333333331</v>
      </c>
      <c r="J257" s="187">
        <f t="shared" si="113"/>
        <v>-0.10370370370370408</v>
      </c>
      <c r="K257" s="186">
        <v>5.76</v>
      </c>
      <c r="L257" s="187">
        <f t="shared" si="114"/>
        <v>1.8266666666666667</v>
      </c>
      <c r="M257" s="187">
        <f>IFERROR(K257-C257,"-")</f>
        <v>1.7028571428571428</v>
      </c>
    </row>
    <row r="258" spans="2:14" x14ac:dyDescent="0.25">
      <c r="B258" s="115" t="s">
        <v>86</v>
      </c>
      <c r="C258" s="186">
        <v>5.4444444444444446</v>
      </c>
      <c r="D258" s="187">
        <v>1.2005420054200542</v>
      </c>
      <c r="E258" s="186">
        <v>1.5714285714285714</v>
      </c>
      <c r="F258" s="187">
        <f t="shared" si="111"/>
        <v>-3.8730158730158735</v>
      </c>
      <c r="G258" s="186">
        <v>3.6</v>
      </c>
      <c r="H258" s="187">
        <f t="shared" si="112"/>
        <v>2.0285714285714285</v>
      </c>
      <c r="I258" s="186">
        <v>3.5714285714285716</v>
      </c>
      <c r="J258" s="187">
        <f t="shared" si="113"/>
        <v>-2.857142857142847E-2</v>
      </c>
      <c r="K258" s="186">
        <v>7.0909090909090908</v>
      </c>
      <c r="L258" s="187">
        <f t="shared" si="114"/>
        <v>3.5194805194805192</v>
      </c>
      <c r="M258" s="187">
        <f>IFERROR(K258-C258,"-")</f>
        <v>1.6464646464646462</v>
      </c>
    </row>
    <row r="259" spans="2:14" x14ac:dyDescent="0.25">
      <c r="B259" s="115" t="s">
        <v>88</v>
      </c>
      <c r="C259" s="186">
        <v>4.74</v>
      </c>
      <c r="D259" s="187">
        <v>1.8089655172413797</v>
      </c>
      <c r="E259" s="186" t="s">
        <v>225</v>
      </c>
      <c r="F259" s="187" t="str">
        <f t="shared" si="111"/>
        <v>-</v>
      </c>
      <c r="G259" s="186">
        <v>3.4117647058823528</v>
      </c>
      <c r="H259" s="187" t="str">
        <f t="shared" si="112"/>
        <v>-</v>
      </c>
      <c r="I259" s="186">
        <v>1.5625</v>
      </c>
      <c r="J259" s="187">
        <f t="shared" si="113"/>
        <v>-1.8492647058823528</v>
      </c>
      <c r="K259" s="186">
        <v>4.8571428571428568</v>
      </c>
      <c r="L259" s="187">
        <f t="shared" si="114"/>
        <v>3.2946428571428568</v>
      </c>
      <c r="M259" s="187">
        <f t="shared" ref="M259:M262" si="115">IFERROR(K259-C259,"-")</f>
        <v>0.11714285714285655</v>
      </c>
    </row>
    <row r="260" spans="2:14" x14ac:dyDescent="0.25">
      <c r="B260" s="115" t="s">
        <v>90</v>
      </c>
      <c r="C260" s="186">
        <v>1.68</v>
      </c>
      <c r="D260" s="187">
        <v>-0.34222222222222221</v>
      </c>
      <c r="E260" s="186">
        <v>3</v>
      </c>
      <c r="F260" s="187">
        <f t="shared" si="111"/>
        <v>1.32</v>
      </c>
      <c r="G260" s="186">
        <v>2.2935779816513762</v>
      </c>
      <c r="H260" s="187">
        <f t="shared" si="112"/>
        <v>-0.70642201834862384</v>
      </c>
      <c r="I260" s="186">
        <v>2.1153846153846154</v>
      </c>
      <c r="J260" s="187">
        <f t="shared" si="113"/>
        <v>-0.17819336626676074</v>
      </c>
      <c r="K260" s="186">
        <v>1.9391304347826086</v>
      </c>
      <c r="L260" s="187">
        <f t="shared" si="114"/>
        <v>-0.17625418060200682</v>
      </c>
      <c r="M260" s="187">
        <f t="shared" si="115"/>
        <v>0.25913043478260867</v>
      </c>
    </row>
    <row r="261" spans="2:14" x14ac:dyDescent="0.25">
      <c r="B261" s="115" t="s">
        <v>92</v>
      </c>
      <c r="C261" s="186">
        <v>1.7513812154696133</v>
      </c>
      <c r="D261" s="187">
        <v>0.15838930172298271</v>
      </c>
      <c r="E261" s="186">
        <v>1.6363636363636365</v>
      </c>
      <c r="F261" s="187">
        <f t="shared" si="111"/>
        <v>-0.11501757910597687</v>
      </c>
      <c r="G261" s="186">
        <v>2.5089820359281436</v>
      </c>
      <c r="H261" s="187">
        <f t="shared" si="112"/>
        <v>0.87261839956450715</v>
      </c>
      <c r="I261" s="186">
        <v>2.9285714285714284</v>
      </c>
      <c r="J261" s="187">
        <f t="shared" si="113"/>
        <v>0.41958939264328476</v>
      </c>
      <c r="K261" s="186">
        <v>2.5141242937853105</v>
      </c>
      <c r="L261" s="187">
        <f t="shared" si="114"/>
        <v>-0.41444713478611783</v>
      </c>
      <c r="M261" s="187">
        <f t="shared" si="115"/>
        <v>0.76274307831569721</v>
      </c>
    </row>
    <row r="262" spans="2:14" x14ac:dyDescent="0.25">
      <c r="B262" s="115" t="s">
        <v>94</v>
      </c>
      <c r="C262" s="186">
        <v>2.174757281553398</v>
      </c>
      <c r="D262" s="187">
        <v>-0.25280455590243234</v>
      </c>
      <c r="E262" s="186">
        <v>1.625</v>
      </c>
      <c r="F262" s="187">
        <f t="shared" si="111"/>
        <v>-0.54975728155339798</v>
      </c>
      <c r="G262" s="186">
        <v>2.5635359116022101</v>
      </c>
      <c r="H262" s="187">
        <f t="shared" si="112"/>
        <v>0.93853591160221006</v>
      </c>
      <c r="I262" s="186">
        <v>2.4390243902439024</v>
      </c>
      <c r="J262" s="187">
        <f t="shared" si="113"/>
        <v>-0.12451152135830768</v>
      </c>
      <c r="K262" s="186">
        <v>2.3510638297872339</v>
      </c>
      <c r="L262" s="187">
        <f t="shared" si="114"/>
        <v>-8.7960560456668446E-2</v>
      </c>
      <c r="M262" s="187">
        <f t="shared" si="115"/>
        <v>0.17630654823383596</v>
      </c>
    </row>
    <row r="263" spans="2:14" ht="15.75" x14ac:dyDescent="0.25">
      <c r="B263" s="118" t="s">
        <v>36</v>
      </c>
      <c r="C263" s="188">
        <v>2.6512630930375849</v>
      </c>
      <c r="D263" s="189">
        <v>0.13794455807643047</v>
      </c>
      <c r="E263" s="188">
        <v>2.5088495575221237</v>
      </c>
      <c r="F263" s="189">
        <f t="shared" si="111"/>
        <v>-0.14241353551546121</v>
      </c>
      <c r="G263" s="188">
        <v>2.5981981981981983</v>
      </c>
      <c r="H263" s="189">
        <f t="shared" si="112"/>
        <v>8.934864067607462E-2</v>
      </c>
      <c r="I263" s="188">
        <v>2.5553488372093023</v>
      </c>
      <c r="J263" s="189">
        <f t="shared" si="113"/>
        <v>-4.2849360988896024E-2</v>
      </c>
      <c r="K263" s="188">
        <v>2.6137211036539894</v>
      </c>
      <c r="L263" s="189">
        <v>5.8372266444687071E-2</v>
      </c>
      <c r="M263" s="189">
        <v>-3.7541989383595542E-2</v>
      </c>
    </row>
    <row r="264" spans="2:14" ht="6" customHeight="1" x14ac:dyDescent="0.25"/>
    <row r="265" spans="2:14" x14ac:dyDescent="0.25">
      <c r="B265" s="106" t="s">
        <v>41</v>
      </c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</row>
    <row r="266" spans="2:14" x14ac:dyDescent="0.25">
      <c r="I266" s="121"/>
    </row>
    <row r="268" spans="2:14" ht="48.75" customHeight="1" thickBot="1" x14ac:dyDescent="0.3">
      <c r="B268" s="265" t="s">
        <v>295</v>
      </c>
      <c r="C268" s="265"/>
      <c r="D268" s="265"/>
      <c r="E268" s="265"/>
      <c r="F268" s="265"/>
      <c r="G268" s="265"/>
      <c r="H268" s="265"/>
      <c r="I268" s="265"/>
      <c r="J268" s="265"/>
      <c r="K268" s="265"/>
      <c r="L268" s="265"/>
      <c r="M268" s="265"/>
      <c r="N268" s="1" t="s">
        <v>130</v>
      </c>
    </row>
    <row r="269" spans="2:14" ht="10.5" customHeight="1" thickBot="1" x14ac:dyDescent="0.3">
      <c r="B269" s="107"/>
      <c r="C269" s="108"/>
      <c r="D269" s="107"/>
      <c r="E269" s="107"/>
      <c r="F269" s="107"/>
      <c r="G269" s="107"/>
      <c r="H269" s="107"/>
      <c r="I269" s="107"/>
      <c r="J269" s="107"/>
      <c r="K269" s="4"/>
      <c r="L269" s="4"/>
      <c r="N269" s="1" t="s">
        <v>131</v>
      </c>
    </row>
    <row r="270" spans="2:14" ht="22.5" thickTop="1" thickBot="1" x14ac:dyDescent="0.3">
      <c r="B270" s="122" t="str">
        <f>C270</f>
        <v>Suecia</v>
      </c>
      <c r="C270" s="283" t="s">
        <v>132</v>
      </c>
      <c r="D270" s="284"/>
      <c r="E270" s="284"/>
      <c r="F270" s="284"/>
      <c r="G270" s="284"/>
      <c r="H270" s="284"/>
      <c r="I270" s="284"/>
      <c r="J270" s="284"/>
      <c r="K270" s="284"/>
      <c r="L270" s="284"/>
      <c r="M270" s="285"/>
    </row>
    <row r="271" spans="2:14" ht="22.5" thickTop="1" thickBot="1" x14ac:dyDescent="0.3">
      <c r="B271" s="110"/>
      <c r="C271" s="286">
        <f>2019</f>
        <v>2019</v>
      </c>
      <c r="D271" s="287"/>
      <c r="E271" s="288">
        <v>2020</v>
      </c>
      <c r="F271" s="287"/>
      <c r="G271" s="288">
        <v>2021</v>
      </c>
      <c r="H271" s="287"/>
      <c r="I271" s="288">
        <v>2022</v>
      </c>
      <c r="J271" s="287"/>
      <c r="K271" s="288">
        <v>2023</v>
      </c>
      <c r="L271" s="289"/>
      <c r="M271" s="290"/>
    </row>
    <row r="272" spans="2:14" ht="16.5" thickTop="1" thickBot="1" x14ac:dyDescent="0.3">
      <c r="B272" s="86"/>
      <c r="C272" s="112" t="s">
        <v>70</v>
      </c>
      <c r="D272" s="113" t="str">
        <f>CONCATENATE("dif ",RIGHT(2019,2),"/",RIGHT(2018,2))</f>
        <v>dif 19/18</v>
      </c>
      <c r="E272" s="114" t="s">
        <v>70</v>
      </c>
      <c r="F272" s="113" t="str">
        <f>CONCATENATE("dif ",RIGHT(E271,2),"/",RIGHT(C271,2))</f>
        <v>dif 20/19</v>
      </c>
      <c r="G272" s="114" t="s">
        <v>70</v>
      </c>
      <c r="H272" s="113" t="str">
        <f>CONCATENATE("dif ",RIGHT(G271,2),"/",RIGHT(E271,2))</f>
        <v>dif 21/20</v>
      </c>
      <c r="I272" s="114" t="s">
        <v>70</v>
      </c>
      <c r="J272" s="113" t="str">
        <f>CONCATENATE("dif ",RIGHT(I271,2),"/",RIGHT(G271,2))</f>
        <v>dif 22/21</v>
      </c>
      <c r="K272" s="114" t="s">
        <v>70</v>
      </c>
      <c r="L272" s="113" t="str">
        <f>CONCATENATE("dif ",RIGHT(K271,2),"/",RIGHT(I271,2))</f>
        <v>dif 23/22</v>
      </c>
      <c r="M272" s="113" t="str">
        <f>CONCATENATE("dif ",RIGHT(K271,2),"/",RIGHT(C271,2))</f>
        <v>dif 23/19</v>
      </c>
    </row>
    <row r="273" spans="2:13" x14ac:dyDescent="0.25">
      <c r="B273" s="115" t="s">
        <v>72</v>
      </c>
      <c r="C273" s="186">
        <v>2.5046082949308754</v>
      </c>
      <c r="D273" s="187">
        <v>-0.95567683745201659</v>
      </c>
      <c r="E273" s="186">
        <v>2.1088082901554404</v>
      </c>
      <c r="F273" s="187">
        <f t="shared" ref="F273:F275" si="116">IFERROR(E273-C273,"-")</f>
        <v>-0.39580000477543509</v>
      </c>
      <c r="G273" s="186">
        <v>1.6</v>
      </c>
      <c r="H273" s="187">
        <f t="shared" ref="H273:H275" si="117">IFERROR(G273-E273,"-")</f>
        <v>-0.50880829015544027</v>
      </c>
      <c r="I273" s="186">
        <v>2.0763636363636362</v>
      </c>
      <c r="J273" s="187">
        <f t="shared" ref="J273:J275" si="118">IFERROR(I273-G273,"-")</f>
        <v>0.4763636363636361</v>
      </c>
      <c r="K273" s="186">
        <v>2.2141280353200883</v>
      </c>
      <c r="L273" s="187">
        <f t="shared" ref="L273:L275" si="119">IFERROR(K273-I273,"-")</f>
        <v>0.13776439895645209</v>
      </c>
      <c r="M273" s="187">
        <f t="shared" ref="M273" si="120">IFERROR(K273-C273,"-")</f>
        <v>-0.29048025961078716</v>
      </c>
    </row>
    <row r="274" spans="2:13" x14ac:dyDescent="0.25">
      <c r="B274" s="115" t="s">
        <v>74</v>
      </c>
      <c r="C274" s="186">
        <v>2.5240641711229945</v>
      </c>
      <c r="D274" s="187">
        <v>0.43117879562892325</v>
      </c>
      <c r="E274" s="186">
        <v>1.8259803921568627</v>
      </c>
      <c r="F274" s="187">
        <f t="shared" si="116"/>
        <v>-0.69808377896613183</v>
      </c>
      <c r="G274" s="186">
        <v>1.7</v>
      </c>
      <c r="H274" s="187">
        <f t="shared" si="117"/>
        <v>-0.12598039215686274</v>
      </c>
      <c r="I274" s="186">
        <v>2.2489795918367346</v>
      </c>
      <c r="J274" s="187">
        <f t="shared" si="118"/>
        <v>0.54897959183673462</v>
      </c>
      <c r="K274" s="186">
        <v>1.9424920127795526</v>
      </c>
      <c r="L274" s="187">
        <f t="shared" si="119"/>
        <v>-0.30648757905718194</v>
      </c>
      <c r="M274" s="187">
        <f>IFERROR(K274-C274,"-")</f>
        <v>-0.58157215834344189</v>
      </c>
    </row>
    <row r="275" spans="2:13" x14ac:dyDescent="0.25">
      <c r="B275" s="115" t="s">
        <v>76</v>
      </c>
      <c r="C275" s="186">
        <v>1.8194130925507901</v>
      </c>
      <c r="D275" s="187">
        <v>-0.62951802383875854</v>
      </c>
      <c r="E275" s="186">
        <v>1.9261363636363635</v>
      </c>
      <c r="F275" s="187">
        <f t="shared" si="116"/>
        <v>0.10672327108557345</v>
      </c>
      <c r="G275" s="186">
        <v>2</v>
      </c>
      <c r="H275" s="187">
        <f t="shared" si="117"/>
        <v>7.3863636363636465E-2</v>
      </c>
      <c r="I275" s="186">
        <v>1.892156862745098</v>
      </c>
      <c r="J275" s="187">
        <f t="shared" si="118"/>
        <v>-0.10784313725490202</v>
      </c>
      <c r="K275" s="186">
        <v>1.9501557632398754</v>
      </c>
      <c r="L275" s="187">
        <f t="shared" si="119"/>
        <v>5.7998900494777406E-2</v>
      </c>
      <c r="M275" s="187">
        <f t="shared" ref="M275:M278" si="121">IFERROR(K275-C275,"-")</f>
        <v>0.13074267068908529</v>
      </c>
    </row>
    <row r="276" spans="2:13" x14ac:dyDescent="0.25">
      <c r="B276" s="115" t="s">
        <v>78</v>
      </c>
      <c r="C276" s="186">
        <v>1.8577235772357723</v>
      </c>
      <c r="D276" s="187">
        <v>-0.14629248702125586</v>
      </c>
      <c r="E276" s="186" t="s">
        <v>225</v>
      </c>
      <c r="F276" s="187" t="str">
        <f>IFERROR(E276-C276,"-")</f>
        <v>-</v>
      </c>
      <c r="G276" s="186">
        <v>3</v>
      </c>
      <c r="H276" s="187" t="str">
        <f>IFERROR(G276-E276,"-")</f>
        <v>-</v>
      </c>
      <c r="I276" s="186">
        <v>1.5960591133004927</v>
      </c>
      <c r="J276" s="187">
        <f>IFERROR(I276-G276,"-")</f>
        <v>-1.4039408866995073</v>
      </c>
      <c r="K276" s="186">
        <v>1.4731182795698925</v>
      </c>
      <c r="L276" s="187">
        <f>IFERROR(K276-I276,"-")</f>
        <v>-0.12294083373060016</v>
      </c>
      <c r="M276" s="187">
        <f t="shared" si="121"/>
        <v>-0.38460529766587981</v>
      </c>
    </row>
    <row r="277" spans="2:13" x14ac:dyDescent="0.25">
      <c r="B277" s="115" t="s">
        <v>80</v>
      </c>
      <c r="C277" s="186">
        <v>3.3103448275862069</v>
      </c>
      <c r="D277" s="187">
        <v>0.39197748064743143</v>
      </c>
      <c r="E277" s="186" t="s">
        <v>225</v>
      </c>
      <c r="F277" s="187" t="str">
        <f t="shared" ref="F277:F285" si="122">IFERROR(E277-C277,"-")</f>
        <v>-</v>
      </c>
      <c r="G277" s="186">
        <v>2.2400000000000002</v>
      </c>
      <c r="H277" s="187" t="str">
        <f t="shared" ref="H277:H285" si="123">IFERROR(G277-E277,"-")</f>
        <v>-</v>
      </c>
      <c r="I277" s="186">
        <v>3.7692307692307692</v>
      </c>
      <c r="J277" s="187">
        <f t="shared" ref="J277:J285" si="124">IFERROR(I277-G277,"-")</f>
        <v>1.5292307692307689</v>
      </c>
      <c r="K277" s="186">
        <v>1.7272727272727273</v>
      </c>
      <c r="L277" s="187">
        <f t="shared" ref="L277:L284" si="125">IFERROR(K277-I277,"-")</f>
        <v>-2.0419580419580416</v>
      </c>
      <c r="M277" s="187">
        <f t="shared" si="121"/>
        <v>-1.5830721003134796</v>
      </c>
    </row>
    <row r="278" spans="2:13" x14ac:dyDescent="0.25">
      <c r="B278" s="115" t="s">
        <v>82</v>
      </c>
      <c r="C278" s="186">
        <v>2.1052631578947367</v>
      </c>
      <c r="D278" s="187">
        <v>-2.0336257309941526</v>
      </c>
      <c r="E278" s="186" t="s">
        <v>225</v>
      </c>
      <c r="F278" s="187" t="str">
        <f t="shared" si="122"/>
        <v>-</v>
      </c>
      <c r="G278" s="186">
        <v>2.2592592592592591</v>
      </c>
      <c r="H278" s="187" t="str">
        <f t="shared" si="123"/>
        <v>-</v>
      </c>
      <c r="I278" s="186">
        <v>6.7254901960784315</v>
      </c>
      <c r="J278" s="187">
        <f t="shared" si="124"/>
        <v>4.4662309368191728</v>
      </c>
      <c r="K278" s="186">
        <v>2.3636363636363638</v>
      </c>
      <c r="L278" s="187">
        <f t="shared" si="125"/>
        <v>-4.3618538324420673</v>
      </c>
      <c r="M278" s="187">
        <f t="shared" si="121"/>
        <v>0.25837320574162703</v>
      </c>
    </row>
    <row r="279" spans="2:13" x14ac:dyDescent="0.25">
      <c r="B279" s="115" t="s">
        <v>84</v>
      </c>
      <c r="C279" s="186">
        <v>3.6153846153846154</v>
      </c>
      <c r="D279" s="187">
        <v>0.91538461538461524</v>
      </c>
      <c r="E279" s="186" t="s">
        <v>225</v>
      </c>
      <c r="F279" s="187" t="str">
        <f t="shared" si="122"/>
        <v>-</v>
      </c>
      <c r="G279" s="186">
        <v>3.76</v>
      </c>
      <c r="H279" s="187" t="str">
        <f t="shared" si="123"/>
        <v>-</v>
      </c>
      <c r="I279" s="186">
        <v>2.4615384615384617</v>
      </c>
      <c r="J279" s="187">
        <f t="shared" si="124"/>
        <v>-1.2984615384615381</v>
      </c>
      <c r="K279" s="186">
        <v>3.6153846153846154</v>
      </c>
      <c r="L279" s="187">
        <f t="shared" si="125"/>
        <v>1.1538461538461537</v>
      </c>
      <c r="M279" s="187">
        <f>IFERROR(K279-C279,"-")</f>
        <v>0</v>
      </c>
    </row>
    <row r="280" spans="2:13" x14ac:dyDescent="0.25">
      <c r="B280" s="115" t="s">
        <v>86</v>
      </c>
      <c r="C280" s="186">
        <v>4.7647058823529411</v>
      </c>
      <c r="D280" s="187">
        <v>2.1902377972465583</v>
      </c>
      <c r="E280" s="186">
        <v>1.6</v>
      </c>
      <c r="F280" s="187">
        <f t="shared" si="122"/>
        <v>-3.164705882352941</v>
      </c>
      <c r="G280" s="186">
        <v>2.2142857142857144</v>
      </c>
      <c r="H280" s="187">
        <f t="shared" si="123"/>
        <v>0.61428571428571432</v>
      </c>
      <c r="I280" s="186">
        <v>1.6666666666666667</v>
      </c>
      <c r="J280" s="187">
        <f t="shared" si="124"/>
        <v>-0.54761904761904767</v>
      </c>
      <c r="K280" s="186">
        <v>3</v>
      </c>
      <c r="L280" s="187">
        <f t="shared" si="125"/>
        <v>1.3333333333333333</v>
      </c>
      <c r="M280" s="187">
        <f>IFERROR(K280-C280,"-")</f>
        <v>-1.7647058823529411</v>
      </c>
    </row>
    <row r="281" spans="2:13" x14ac:dyDescent="0.25">
      <c r="B281" s="115" t="s">
        <v>88</v>
      </c>
      <c r="C281" s="186">
        <v>2.6578947368421053</v>
      </c>
      <c r="D281" s="187">
        <v>0.13706140350877183</v>
      </c>
      <c r="E281" s="186">
        <v>2.52</v>
      </c>
      <c r="F281" s="187">
        <f t="shared" si="122"/>
        <v>-0.13789473684210529</v>
      </c>
      <c r="G281" s="186">
        <v>3.4242424242424243</v>
      </c>
      <c r="H281" s="187">
        <f t="shared" si="123"/>
        <v>0.90424242424242429</v>
      </c>
      <c r="I281" s="186">
        <v>2.1470588235294117</v>
      </c>
      <c r="J281" s="187">
        <f t="shared" si="124"/>
        <v>-1.2771836007130126</v>
      </c>
      <c r="K281" s="186">
        <v>2.8378378378378377</v>
      </c>
      <c r="L281" s="187">
        <f t="shared" si="125"/>
        <v>0.69077901430842603</v>
      </c>
      <c r="M281" s="187">
        <f t="shared" ref="M281:M284" si="126">IFERROR(K281-C281,"-")</f>
        <v>0.17994310099573241</v>
      </c>
    </row>
    <row r="282" spans="2:13" x14ac:dyDescent="0.25">
      <c r="B282" s="115" t="s">
        <v>90</v>
      </c>
      <c r="C282" s="186">
        <v>1.8509803921568628</v>
      </c>
      <c r="D282" s="187">
        <v>3.0911188004613788E-2</v>
      </c>
      <c r="E282" s="186">
        <v>1.65</v>
      </c>
      <c r="F282" s="187">
        <f t="shared" si="122"/>
        <v>-0.20098039215686292</v>
      </c>
      <c r="G282" s="186">
        <v>1.8473282442748091</v>
      </c>
      <c r="H282" s="187">
        <f t="shared" si="123"/>
        <v>0.19732824427480922</v>
      </c>
      <c r="I282" s="186">
        <v>1.7763975155279503</v>
      </c>
      <c r="J282" s="187">
        <f t="shared" si="124"/>
        <v>-7.0930728746858795E-2</v>
      </c>
      <c r="K282" s="186">
        <v>1.8677685950413223</v>
      </c>
      <c r="L282" s="187">
        <f t="shared" si="125"/>
        <v>9.1371079513371978E-2</v>
      </c>
      <c r="M282" s="187">
        <f t="shared" si="126"/>
        <v>1.678820288445948E-2</v>
      </c>
    </row>
    <row r="283" spans="2:13" x14ac:dyDescent="0.25">
      <c r="B283" s="115" t="s">
        <v>92</v>
      </c>
      <c r="C283" s="186">
        <v>1.84375</v>
      </c>
      <c r="D283" s="187">
        <v>-0.92207278481012667</v>
      </c>
      <c r="E283" s="186">
        <v>1.8148148148148149</v>
      </c>
      <c r="F283" s="187">
        <f t="shared" si="122"/>
        <v>-2.8935185185185119E-2</v>
      </c>
      <c r="G283" s="186">
        <v>1.9113924050632911</v>
      </c>
      <c r="H283" s="187">
        <f t="shared" si="123"/>
        <v>9.6577590248476231E-2</v>
      </c>
      <c r="I283" s="186">
        <v>2.0648854961832059</v>
      </c>
      <c r="J283" s="187">
        <f t="shared" si="124"/>
        <v>0.15349309111991483</v>
      </c>
      <c r="K283" s="186">
        <v>2.1746575342465753</v>
      </c>
      <c r="L283" s="187">
        <f t="shared" si="125"/>
        <v>0.10977203806336933</v>
      </c>
      <c r="M283" s="187">
        <f t="shared" si="126"/>
        <v>0.33090753424657526</v>
      </c>
    </row>
    <row r="284" spans="2:13" x14ac:dyDescent="0.25">
      <c r="B284" s="115" t="s">
        <v>94</v>
      </c>
      <c r="C284" s="186">
        <v>2.1683937823834198</v>
      </c>
      <c r="D284" s="187">
        <v>-0.19561439757568033</v>
      </c>
      <c r="E284" s="186">
        <v>1.9583333333333333</v>
      </c>
      <c r="F284" s="187">
        <f t="shared" si="122"/>
        <v>-0.21006044905008658</v>
      </c>
      <c r="G284" s="186">
        <v>2.2438271604938271</v>
      </c>
      <c r="H284" s="187">
        <f t="shared" si="123"/>
        <v>0.28549382716049387</v>
      </c>
      <c r="I284" s="186">
        <v>1.8543417366946779</v>
      </c>
      <c r="J284" s="187">
        <f t="shared" si="124"/>
        <v>-0.38948542379914919</v>
      </c>
      <c r="K284" s="186">
        <v>1.8375350140056022</v>
      </c>
      <c r="L284" s="187">
        <f t="shared" si="125"/>
        <v>-1.6806722689075793E-2</v>
      </c>
      <c r="M284" s="187">
        <f t="shared" si="126"/>
        <v>-0.33085876837781769</v>
      </c>
    </row>
    <row r="285" spans="2:13" ht="15.75" x14ac:dyDescent="0.25">
      <c r="B285" s="118" t="s">
        <v>36</v>
      </c>
      <c r="C285" s="188">
        <v>2.1928384930995897</v>
      </c>
      <c r="D285" s="189">
        <v>-0.33121375283860699</v>
      </c>
      <c r="E285" s="188">
        <v>1.9644484958979034</v>
      </c>
      <c r="F285" s="189">
        <f t="shared" si="122"/>
        <v>-0.22838999720168629</v>
      </c>
      <c r="G285" s="188">
        <v>2.1871599564744288</v>
      </c>
      <c r="H285" s="189">
        <f t="shared" si="123"/>
        <v>0.22271146057652547</v>
      </c>
      <c r="I285" s="188">
        <v>2.1336870026525201</v>
      </c>
      <c r="J285" s="189">
        <f t="shared" si="124"/>
        <v>-5.3472953821908753E-2</v>
      </c>
      <c r="K285" s="188">
        <v>2.00081466395112</v>
      </c>
      <c r="L285" s="189">
        <v>-0.13287233870140014</v>
      </c>
      <c r="M285" s="189">
        <v>-0.19202382914846972</v>
      </c>
    </row>
    <row r="286" spans="2:13" ht="6" customHeight="1" x14ac:dyDescent="0.25"/>
    <row r="287" spans="2:13" x14ac:dyDescent="0.25">
      <c r="B287" s="106" t="s">
        <v>41</v>
      </c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</row>
    <row r="288" spans="2:13" x14ac:dyDescent="0.25">
      <c r="C288" s="121"/>
      <c r="I288" s="121"/>
      <c r="L288" s="80"/>
    </row>
    <row r="290" spans="3:11" x14ac:dyDescent="0.25">
      <c r="C290" s="80"/>
      <c r="E290" s="80"/>
      <c r="G290" s="80"/>
      <c r="I290" s="80"/>
      <c r="K290" s="80"/>
    </row>
  </sheetData>
  <mergeCells count="91">
    <mergeCell ref="B268:M268"/>
    <mergeCell ref="C270:M270"/>
    <mergeCell ref="C271:D271"/>
    <mergeCell ref="E271:F271"/>
    <mergeCell ref="G271:H271"/>
    <mergeCell ref="I271:J271"/>
    <mergeCell ref="K271:M271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F5547-E71F-4A34-90EF-C93035FF01BD}">
  <sheetPr>
    <tabColor theme="4" tint="0.79998168889431442"/>
  </sheetPr>
  <dimension ref="A4:N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1" width="11.42578125" style="191"/>
    <col min="12" max="12" width="13.5703125" style="191" bestFit="1" customWidth="1"/>
    <col min="13" max="13" width="11.140625" style="191" customWidth="1"/>
  </cols>
  <sheetData>
    <row r="4" spans="1:14" ht="48.75" customHeight="1" thickBot="1" x14ac:dyDescent="0.3">
      <c r="B4" s="265" t="s">
        <v>284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1" t="s">
        <v>67</v>
      </c>
    </row>
    <row r="5" spans="1:14" ht="10.5" customHeight="1" thickBot="1" x14ac:dyDescent="0.3">
      <c r="B5" s="107"/>
      <c r="C5" s="190"/>
      <c r="D5" s="190"/>
      <c r="E5" s="190"/>
      <c r="F5" s="190"/>
      <c r="G5" s="190"/>
      <c r="H5" s="190"/>
      <c r="I5" s="190"/>
      <c r="J5" s="190"/>
      <c r="K5" s="40"/>
      <c r="L5" s="40"/>
      <c r="N5" s="1" t="s">
        <v>68</v>
      </c>
    </row>
    <row r="6" spans="1:14" ht="22.5" thickTop="1" thickBot="1" x14ac:dyDescent="0.3">
      <c r="B6" s="109" t="s">
        <v>36</v>
      </c>
      <c r="C6" s="295" t="s">
        <v>133</v>
      </c>
      <c r="D6" s="296"/>
      <c r="E6" s="296"/>
      <c r="F6" s="296"/>
      <c r="G6" s="296"/>
      <c r="H6" s="296"/>
      <c r="I6" s="296"/>
      <c r="J6" s="296"/>
      <c r="K6" s="296"/>
      <c r="L6" s="296"/>
      <c r="M6" s="297"/>
    </row>
    <row r="7" spans="1:14" ht="22.5" thickTop="1" thickBot="1" x14ac:dyDescent="0.3">
      <c r="B7" s="110"/>
      <c r="C7" s="286">
        <v>2019</v>
      </c>
      <c r="D7" s="287"/>
      <c r="E7" s="288" t="s">
        <v>278</v>
      </c>
      <c r="F7" s="287"/>
      <c r="G7" s="288" t="s">
        <v>279</v>
      </c>
      <c r="H7" s="287"/>
      <c r="I7" s="288">
        <v>2022</v>
      </c>
      <c r="J7" s="287"/>
      <c r="K7" s="288">
        <v>2023</v>
      </c>
      <c r="L7" s="289"/>
      <c r="M7" s="290"/>
    </row>
    <row r="8" spans="1:14" ht="16.5" thickTop="1" thickBot="1" x14ac:dyDescent="0.3">
      <c r="B8" s="86"/>
      <c r="C8" s="112" t="s">
        <v>70</v>
      </c>
      <c r="D8" s="113" t="str">
        <f>CONCATENATE("def ",RIGHT(C7,2),"/",RIGHT(C7-1,2))</f>
        <v>def 19/18</v>
      </c>
      <c r="E8" s="114" t="s">
        <v>70</v>
      </c>
      <c r="F8" s="113" t="str">
        <f>CONCATENATE("def ",RIGHT(E7,2),"/",RIGHT(C7,2))</f>
        <v>def 20/19</v>
      </c>
      <c r="G8" s="114" t="s">
        <v>70</v>
      </c>
      <c r="H8" s="113" t="str">
        <f>CONCATENATE("def ",RIGHT(G7,2),"/",RIGHT(E7,2))</f>
        <v>def 21/20</v>
      </c>
      <c r="I8" s="114" t="s">
        <v>70</v>
      </c>
      <c r="J8" s="113" t="str">
        <f>CONCATENATE("def ",RIGHT(I7,2),"/",RIGHT(G7,2))</f>
        <v>def 22/21</v>
      </c>
      <c r="K8" s="114" t="s">
        <v>70</v>
      </c>
      <c r="L8" s="113" t="str">
        <f>CONCATENATE("def ",RIGHT(K7,2),"/",RIGHT(I7,2))</f>
        <v>def 23/22</v>
      </c>
      <c r="M8" s="113" t="str">
        <f>CONCATENATE("def ",RIGHT(K7,2),"/",RIGHT(C7,2))</f>
        <v>def 23/19</v>
      </c>
    </row>
    <row r="9" spans="1:14" x14ac:dyDescent="0.25">
      <c r="A9" s="1" t="s">
        <v>71</v>
      </c>
      <c r="B9" s="115" t="s">
        <v>72</v>
      </c>
      <c r="C9" s="186">
        <v>2.4375030409186005</v>
      </c>
      <c r="D9" s="187">
        <v>-0.13328604427593271</v>
      </c>
      <c r="E9" s="186">
        <v>2.2460468058191019</v>
      </c>
      <c r="F9" s="187">
        <f t="shared" ref="F9:F21" si="0">IFERROR(E9-C9,"-")</f>
        <v>-0.19145623509949861</v>
      </c>
      <c r="G9" s="186">
        <v>1.9022445982798406</v>
      </c>
      <c r="H9" s="187">
        <f t="shared" ref="H9:H21" si="1">IFERROR(G9-E9,"-")</f>
        <v>-0.34380220753926127</v>
      </c>
      <c r="I9" s="186">
        <v>2.8322493991234272</v>
      </c>
      <c r="J9" s="187">
        <f t="shared" ref="J9:J21" si="2">IFERROR(I9-G9,"-")</f>
        <v>0.93000480084358661</v>
      </c>
      <c r="K9" s="186">
        <v>2.5235291626074803</v>
      </c>
      <c r="L9" s="187">
        <f t="shared" ref="L9:L14" si="3">IFERROR(K9-I9,"-")</f>
        <v>-0.30872023651594693</v>
      </c>
      <c r="M9" s="187">
        <f t="shared" ref="M9:M14" si="4">IFERROR(K9-C9,"-")</f>
        <v>8.6026121688879797E-2</v>
      </c>
    </row>
    <row r="10" spans="1:14" x14ac:dyDescent="0.25">
      <c r="A10" s="1" t="s">
        <v>73</v>
      </c>
      <c r="B10" s="115" t="s">
        <v>74</v>
      </c>
      <c r="C10" s="186">
        <v>2.2594008313822926</v>
      </c>
      <c r="D10" s="187">
        <v>2.8036745418800191E-2</v>
      </c>
      <c r="E10" s="186">
        <v>2.2190549563430921</v>
      </c>
      <c r="F10" s="187">
        <f t="shared" si="0"/>
        <v>-4.0345875039200507E-2</v>
      </c>
      <c r="G10" s="186">
        <v>1.8830991170252456</v>
      </c>
      <c r="H10" s="187">
        <f t="shared" si="1"/>
        <v>-0.33595583931784656</v>
      </c>
      <c r="I10" s="186">
        <v>2.4567090685268771</v>
      </c>
      <c r="J10" s="187">
        <f t="shared" si="2"/>
        <v>0.57360995150163152</v>
      </c>
      <c r="K10" s="186">
        <v>2.2917233809001099</v>
      </c>
      <c r="L10" s="187">
        <f t="shared" si="3"/>
        <v>-0.16498568762676724</v>
      </c>
      <c r="M10" s="187">
        <f>IFERROR(K10-C10,"-")</f>
        <v>3.2322549517817212E-2</v>
      </c>
    </row>
    <row r="11" spans="1:14" x14ac:dyDescent="0.25">
      <c r="A11" s="1" t="s">
        <v>75</v>
      </c>
      <c r="B11" s="115" t="s">
        <v>76</v>
      </c>
      <c r="C11" s="186">
        <v>2.2686073740759447</v>
      </c>
      <c r="D11" s="187">
        <v>-5.2755050823544813E-2</v>
      </c>
      <c r="E11" s="186">
        <v>2.2663384064458372</v>
      </c>
      <c r="F11" s="187">
        <f t="shared" si="0"/>
        <v>-2.2689676301075323E-3</v>
      </c>
      <c r="G11" s="186">
        <v>2.1653413498836307</v>
      </c>
      <c r="H11" s="187">
        <f t="shared" si="1"/>
        <v>-0.10099705656220648</v>
      </c>
      <c r="I11" s="186">
        <v>2.3488082178119076</v>
      </c>
      <c r="J11" s="187">
        <f t="shared" si="2"/>
        <v>0.18346686792827693</v>
      </c>
      <c r="K11" s="186">
        <v>2.3180265353142131</v>
      </c>
      <c r="L11" s="187">
        <f t="shared" si="3"/>
        <v>-3.0781682497694529E-2</v>
      </c>
      <c r="M11" s="187">
        <f t="shared" si="4"/>
        <v>4.9419161238268394E-2</v>
      </c>
    </row>
    <row r="12" spans="1:14" x14ac:dyDescent="0.25">
      <c r="A12" s="1" t="s">
        <v>77</v>
      </c>
      <c r="B12" s="115" t="s">
        <v>78</v>
      </c>
      <c r="C12" s="186">
        <v>2.2437044993435973</v>
      </c>
      <c r="D12" s="187">
        <v>0.12826639085959179</v>
      </c>
      <c r="E12" s="186" t="s">
        <v>225</v>
      </c>
      <c r="F12" s="187" t="str">
        <f>IFERROR(E12-C12,"-")</f>
        <v>-</v>
      </c>
      <c r="G12" s="186">
        <v>2.0378243201000314</v>
      </c>
      <c r="H12" s="187" t="str">
        <f t="shared" si="1"/>
        <v>-</v>
      </c>
      <c r="I12" s="186">
        <v>2.5104382929642446</v>
      </c>
      <c r="J12" s="187">
        <f t="shared" si="2"/>
        <v>0.47261397286421314</v>
      </c>
      <c r="K12" s="186">
        <v>2.2301869061292678</v>
      </c>
      <c r="L12" s="187">
        <f t="shared" si="3"/>
        <v>-0.28025138683497675</v>
      </c>
      <c r="M12" s="187">
        <f t="shared" si="4"/>
        <v>-1.3517593214329438E-2</v>
      </c>
    </row>
    <row r="13" spans="1:14" x14ac:dyDescent="0.25">
      <c r="A13" s="1" t="s">
        <v>79</v>
      </c>
      <c r="B13" s="115" t="s">
        <v>80</v>
      </c>
      <c r="C13" s="186">
        <v>2.0568508838902919</v>
      </c>
      <c r="D13" s="187">
        <v>5.1461035643300956E-2</v>
      </c>
      <c r="E13" s="186" t="s">
        <v>225</v>
      </c>
      <c r="F13" s="187" t="str">
        <f t="shared" si="0"/>
        <v>-</v>
      </c>
      <c r="G13" s="186">
        <v>1.9151056197688323</v>
      </c>
      <c r="H13" s="187" t="str">
        <f t="shared" si="1"/>
        <v>-</v>
      </c>
      <c r="I13" s="186">
        <v>2.4632700120786208</v>
      </c>
      <c r="J13" s="187">
        <f t="shared" si="2"/>
        <v>0.54816439230978853</v>
      </c>
      <c r="K13" s="186">
        <v>2.3830322688887646</v>
      </c>
      <c r="L13" s="187">
        <f t="shared" si="3"/>
        <v>-8.0237743189856214E-2</v>
      </c>
      <c r="M13" s="187">
        <f t="shared" si="4"/>
        <v>0.32618138499847271</v>
      </c>
    </row>
    <row r="14" spans="1:14" x14ac:dyDescent="0.25">
      <c r="A14" s="1" t="s">
        <v>81</v>
      </c>
      <c r="B14" s="115" t="s">
        <v>82</v>
      </c>
      <c r="C14" s="186">
        <v>2.0880498971534736</v>
      </c>
      <c r="D14" s="187">
        <v>5.2550532056582E-2</v>
      </c>
      <c r="E14" s="186" t="s">
        <v>225</v>
      </c>
      <c r="F14" s="187" t="str">
        <f t="shared" si="0"/>
        <v>-</v>
      </c>
      <c r="G14" s="186">
        <v>1.9788051104054354</v>
      </c>
      <c r="H14" s="187" t="str">
        <f t="shared" si="1"/>
        <v>-</v>
      </c>
      <c r="I14" s="186">
        <v>2.2983870967741935</v>
      </c>
      <c r="J14" s="187">
        <f t="shared" si="2"/>
        <v>0.31958198636875812</v>
      </c>
      <c r="K14" s="186">
        <v>2.1486403825835509</v>
      </c>
      <c r="L14" s="187">
        <f t="shared" si="3"/>
        <v>-0.14974671419064256</v>
      </c>
      <c r="M14" s="187">
        <f t="shared" si="4"/>
        <v>6.059048543007739E-2</v>
      </c>
    </row>
    <row r="15" spans="1:14" x14ac:dyDescent="0.25">
      <c r="A15" s="1" t="s">
        <v>83</v>
      </c>
      <c r="B15" s="115" t="s">
        <v>84</v>
      </c>
      <c r="C15" s="186">
        <v>2.3600534014395169</v>
      </c>
      <c r="D15" s="187">
        <v>0.1226836243587508</v>
      </c>
      <c r="E15" s="186" t="s">
        <v>225</v>
      </c>
      <c r="F15" s="187" t="str">
        <f t="shared" si="0"/>
        <v>-</v>
      </c>
      <c r="G15" s="186">
        <v>2.1686345325739684</v>
      </c>
      <c r="H15" s="187" t="str">
        <f t="shared" si="1"/>
        <v>-</v>
      </c>
      <c r="I15" s="186">
        <v>2.3937399767737655</v>
      </c>
      <c r="J15" s="187">
        <f t="shared" si="2"/>
        <v>0.22510544419979706</v>
      </c>
      <c r="K15" s="186">
        <v>2.4037477691850091</v>
      </c>
      <c r="L15" s="187">
        <f>IFERROR(K15-I15,"-")</f>
        <v>1.000779241124361E-2</v>
      </c>
      <c r="M15" s="187">
        <f>IFERROR(K15-C15,"-")</f>
        <v>4.369436774549218E-2</v>
      </c>
    </row>
    <row r="16" spans="1:14" x14ac:dyDescent="0.25">
      <c r="A16" s="1" t="s">
        <v>85</v>
      </c>
      <c r="B16" s="115" t="s">
        <v>86</v>
      </c>
      <c r="C16" s="186">
        <v>2.8067860508953819</v>
      </c>
      <c r="D16" s="187">
        <v>3.7496196834911455E-2</v>
      </c>
      <c r="E16" s="186">
        <v>2.2469008264462809</v>
      </c>
      <c r="F16" s="187">
        <f t="shared" si="0"/>
        <v>-0.55988522444910105</v>
      </c>
      <c r="G16" s="186">
        <v>2.5961220825852784</v>
      </c>
      <c r="H16" s="187">
        <f t="shared" si="1"/>
        <v>0.34922125613899757</v>
      </c>
      <c r="I16" s="186">
        <v>2.6865335051546393</v>
      </c>
      <c r="J16" s="187">
        <f t="shared" si="2"/>
        <v>9.0411422569360855E-2</v>
      </c>
      <c r="K16" s="186">
        <v>2.8928833455612621</v>
      </c>
      <c r="L16" s="187">
        <f>IFERROR(K16-I16,"-")</f>
        <v>0.20634984040662285</v>
      </c>
      <c r="M16" s="187">
        <f>IFERROR(K16-C16,"-")</f>
        <v>8.6097294665880231E-2</v>
      </c>
    </row>
    <row r="17" spans="1:14" x14ac:dyDescent="0.25">
      <c r="A17" s="1" t="s">
        <v>87</v>
      </c>
      <c r="B17" s="115" t="s">
        <v>88</v>
      </c>
      <c r="C17" s="186">
        <v>2.2805777888944472</v>
      </c>
      <c r="D17" s="187">
        <v>-0.34084849828176011</v>
      </c>
      <c r="E17" s="186">
        <v>1.9535228344335174</v>
      </c>
      <c r="F17" s="187">
        <f t="shared" si="0"/>
        <v>-0.3270549544609298</v>
      </c>
      <c r="G17" s="186">
        <v>2.197656771687003</v>
      </c>
      <c r="H17" s="187">
        <f t="shared" si="1"/>
        <v>0.24413393725348564</v>
      </c>
      <c r="I17" s="186">
        <v>2.1155368505436143</v>
      </c>
      <c r="J17" s="187">
        <f t="shared" si="2"/>
        <v>-8.211992114338873E-2</v>
      </c>
      <c r="K17" s="186">
        <v>2.5199899579489111</v>
      </c>
      <c r="L17" s="187">
        <f t="shared" ref="L17:L20" si="5">IFERROR(K17-I17,"-")</f>
        <v>0.40445310740529683</v>
      </c>
      <c r="M17" s="187">
        <f t="shared" ref="M17:M20" si="6">IFERROR(K17-C17,"-")</f>
        <v>0.23941216905446394</v>
      </c>
    </row>
    <row r="18" spans="1:14" x14ac:dyDescent="0.25">
      <c r="A18" s="1" t="s">
        <v>89</v>
      </c>
      <c r="B18" s="115" t="s">
        <v>90</v>
      </c>
      <c r="C18" s="186">
        <v>2.147882422230551</v>
      </c>
      <c r="D18" s="187">
        <v>-5.1010124911023524E-2</v>
      </c>
      <c r="E18" s="186">
        <v>1.8614755861475587</v>
      </c>
      <c r="F18" s="187">
        <f t="shared" si="0"/>
        <v>-0.28640683608299233</v>
      </c>
      <c r="G18" s="186">
        <v>2.1695147304903402</v>
      </c>
      <c r="H18" s="187">
        <f t="shared" si="1"/>
        <v>0.30803914434278146</v>
      </c>
      <c r="I18" s="186">
        <v>2.1997993799015139</v>
      </c>
      <c r="J18" s="187">
        <f t="shared" si="2"/>
        <v>3.0284649411173703E-2</v>
      </c>
      <c r="K18" s="186">
        <v>2.3996983408748114</v>
      </c>
      <c r="L18" s="187">
        <f t="shared" si="5"/>
        <v>0.19989896097329751</v>
      </c>
      <c r="M18" s="187">
        <f t="shared" si="6"/>
        <v>0.25181591864426034</v>
      </c>
    </row>
    <row r="19" spans="1:14" x14ac:dyDescent="0.25">
      <c r="A19" s="1" t="s">
        <v>91</v>
      </c>
      <c r="B19" s="115" t="s">
        <v>92</v>
      </c>
      <c r="C19" s="186">
        <v>2.1971869956190915</v>
      </c>
      <c r="D19" s="187">
        <v>-9.3617289057742248E-2</v>
      </c>
      <c r="E19" s="186">
        <v>1.8271224086870681</v>
      </c>
      <c r="F19" s="187">
        <f t="shared" si="0"/>
        <v>-0.37006458693202338</v>
      </c>
      <c r="G19" s="186">
        <v>2.1612137203166228</v>
      </c>
      <c r="H19" s="187">
        <f t="shared" si="1"/>
        <v>0.33409131162955474</v>
      </c>
      <c r="I19" s="186">
        <v>2.2195556611619343</v>
      </c>
      <c r="J19" s="187">
        <f t="shared" si="2"/>
        <v>5.8341940845311413E-2</v>
      </c>
      <c r="K19" s="186">
        <v>2.3657835805129506</v>
      </c>
      <c r="L19" s="187">
        <f t="shared" si="5"/>
        <v>0.14622791935101631</v>
      </c>
      <c r="M19" s="187">
        <f t="shared" si="6"/>
        <v>0.16859658489385909</v>
      </c>
    </row>
    <row r="20" spans="1:14" x14ac:dyDescent="0.25">
      <c r="A20" s="1" t="s">
        <v>93</v>
      </c>
      <c r="B20" s="115" t="s">
        <v>94</v>
      </c>
      <c r="C20" s="186">
        <v>2.3393872771591071</v>
      </c>
      <c r="D20" s="187">
        <v>-5.170401504454869E-2</v>
      </c>
      <c r="E20" s="186">
        <v>1.945705257110026</v>
      </c>
      <c r="F20" s="187">
        <f t="shared" si="0"/>
        <v>-0.39368202004908115</v>
      </c>
      <c r="G20" s="186">
        <v>2.5686888669084516</v>
      </c>
      <c r="H20" s="187">
        <f t="shared" si="1"/>
        <v>0.6229836097984256</v>
      </c>
      <c r="I20" s="186">
        <v>2.2557062382641351</v>
      </c>
      <c r="J20" s="187">
        <f t="shared" si="2"/>
        <v>-0.31298262864431647</v>
      </c>
      <c r="K20" s="186">
        <v>2.5818146474218788</v>
      </c>
      <c r="L20" s="187">
        <f t="shared" si="5"/>
        <v>0.32610840915774375</v>
      </c>
      <c r="M20" s="187">
        <f t="shared" si="6"/>
        <v>0.24242737026277172</v>
      </c>
    </row>
    <row r="21" spans="1:14" ht="15.75" x14ac:dyDescent="0.25">
      <c r="A21" s="1" t="s">
        <v>0</v>
      </c>
      <c r="B21" s="118" t="s">
        <v>36</v>
      </c>
      <c r="C21" s="188">
        <v>2.2840414672322664</v>
      </c>
      <c r="D21" s="189">
        <v>-1.9773709967067177E-2</v>
      </c>
      <c r="E21" s="188">
        <v>2.0931353607171839</v>
      </c>
      <c r="F21" s="189">
        <f t="shared" si="0"/>
        <v>-0.19090610651508255</v>
      </c>
      <c r="G21" s="188">
        <v>2.1866149593931499</v>
      </c>
      <c r="H21" s="189">
        <f t="shared" si="1"/>
        <v>9.3479598675966002E-2</v>
      </c>
      <c r="I21" s="188">
        <v>2.3720011696365835</v>
      </c>
      <c r="J21" s="189">
        <f t="shared" si="2"/>
        <v>0.1853862102434336</v>
      </c>
      <c r="K21" s="188">
        <v>2.410875374829053</v>
      </c>
      <c r="L21" s="189">
        <v>3.8874205192469535E-2</v>
      </c>
      <c r="M21" s="189">
        <v>0.12683390759678659</v>
      </c>
    </row>
    <row r="22" spans="1:14" ht="6" customHeight="1" x14ac:dyDescent="0.25"/>
    <row r="23" spans="1:14" x14ac:dyDescent="0.25">
      <c r="B23" s="106" t="s">
        <v>41</v>
      </c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</row>
    <row r="24" spans="1:14" x14ac:dyDescent="0.25">
      <c r="L24" s="193"/>
    </row>
    <row r="26" spans="1:14" ht="48.75" customHeight="1" thickBot="1" x14ac:dyDescent="0.3">
      <c r="B26" s="265" t="s">
        <v>296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1" t="s">
        <v>95</v>
      </c>
    </row>
    <row r="27" spans="1:14" ht="10.5" customHeight="1" thickBot="1" x14ac:dyDescent="0.3">
      <c r="B27" s="107"/>
      <c r="C27" s="190"/>
      <c r="D27" s="190"/>
      <c r="E27" s="190"/>
      <c r="F27" s="190"/>
      <c r="G27" s="190"/>
      <c r="H27" s="190"/>
      <c r="I27" s="190"/>
      <c r="J27" s="190"/>
      <c r="K27" s="40"/>
      <c r="L27" s="40"/>
      <c r="N27" s="1" t="s">
        <v>96</v>
      </c>
    </row>
    <row r="28" spans="1:14" ht="22.5" thickTop="1" thickBot="1" x14ac:dyDescent="0.3">
      <c r="B28" s="122" t="s">
        <v>97</v>
      </c>
      <c r="C28" s="295" t="s">
        <v>138</v>
      </c>
      <c r="D28" s="296"/>
      <c r="E28" s="296"/>
      <c r="F28" s="296"/>
      <c r="G28" s="296"/>
      <c r="H28" s="296"/>
      <c r="I28" s="296"/>
      <c r="J28" s="296"/>
      <c r="K28" s="296"/>
      <c r="L28" s="296"/>
      <c r="M28" s="297"/>
    </row>
    <row r="29" spans="1:14" ht="22.5" thickTop="1" thickBot="1" x14ac:dyDescent="0.3">
      <c r="B29" s="110"/>
      <c r="C29" s="286">
        <v>2019</v>
      </c>
      <c r="D29" s="287"/>
      <c r="E29" s="288" t="s">
        <v>278</v>
      </c>
      <c r="F29" s="287"/>
      <c r="G29" s="288" t="s">
        <v>279</v>
      </c>
      <c r="H29" s="287"/>
      <c r="I29" s="288">
        <v>2022</v>
      </c>
      <c r="J29" s="287"/>
      <c r="K29" s="288">
        <v>2023</v>
      </c>
      <c r="L29" s="289"/>
      <c r="M29" s="290"/>
    </row>
    <row r="30" spans="1:14" ht="16.5" thickTop="1" thickBot="1" x14ac:dyDescent="0.3">
      <c r="B30" s="86"/>
      <c r="C30" s="112" t="s">
        <v>70</v>
      </c>
      <c r="D30" s="113" t="str">
        <f>CONCATENATE("def ",RIGHT(C29,2),"/",RIGHT(C29-1,2))</f>
        <v>def 19/18</v>
      </c>
      <c r="E30" s="114" t="s">
        <v>70</v>
      </c>
      <c r="F30" s="113" t="str">
        <f>CONCATENATE("def ",RIGHT(E29,2),"/",RIGHT(C29,2))</f>
        <v>def 20/19</v>
      </c>
      <c r="G30" s="114" t="s">
        <v>70</v>
      </c>
      <c r="H30" s="113" t="str">
        <f>CONCATENATE("def ",RIGHT(G29,2),"/",RIGHT(E29,2))</f>
        <v>def 21/20</v>
      </c>
      <c r="I30" s="114" t="s">
        <v>70</v>
      </c>
      <c r="J30" s="113" t="str">
        <f>CONCATENATE("def ",RIGHT(I29,2),"/",RIGHT(G29,2))</f>
        <v>def 22/21</v>
      </c>
      <c r="K30" s="114" t="s">
        <v>70</v>
      </c>
      <c r="L30" s="113" t="str">
        <f>CONCATENATE("def ",RIGHT(K29,2),"/",RIGHT(I29,2))</f>
        <v>def 23/22</v>
      </c>
      <c r="M30" s="113" t="str">
        <f>CONCATENATE("def ",RIGHT(K29,2),"/",RIGHT(C29,2))</f>
        <v>def 23/19</v>
      </c>
    </row>
    <row r="31" spans="1:14" x14ac:dyDescent="0.25">
      <c r="B31" s="115" t="s">
        <v>72</v>
      </c>
      <c r="C31" s="186">
        <v>2.4375030409186005</v>
      </c>
      <c r="D31" s="187">
        <v>-0.13328604427593271</v>
      </c>
      <c r="E31" s="186">
        <v>2.2460468058191019</v>
      </c>
      <c r="F31" s="187">
        <f>IFERROR(E31-C31,"-")</f>
        <v>-0.19145623509949861</v>
      </c>
      <c r="G31" s="186">
        <v>1.9022445982798406</v>
      </c>
      <c r="H31" s="187">
        <f t="shared" ref="H31:H43" si="7">IFERROR(G31-E31,"-")</f>
        <v>-0.34380220753926127</v>
      </c>
      <c r="I31" s="186">
        <v>2.8322493991234272</v>
      </c>
      <c r="J31" s="187">
        <f t="shared" ref="J31:J43" si="8">IFERROR(I31-G31,"-")</f>
        <v>0.93000480084358661</v>
      </c>
      <c r="K31" s="186">
        <v>2.5235291626074803</v>
      </c>
      <c r="L31" s="187">
        <f>IFERROR(K31-I31,"-")</f>
        <v>-0.30872023651594693</v>
      </c>
      <c r="M31" s="187">
        <f>IFERROR(K31-C31,"-")</f>
        <v>8.6026121688879797E-2</v>
      </c>
    </row>
    <row r="32" spans="1:14" x14ac:dyDescent="0.25">
      <c r="B32" s="115" t="s">
        <v>74</v>
      </c>
      <c r="C32" s="186">
        <v>2.2594008313822926</v>
      </c>
      <c r="D32" s="187">
        <v>2.8036745418800191E-2</v>
      </c>
      <c r="E32" s="186">
        <v>2.2190549563430921</v>
      </c>
      <c r="F32" s="187">
        <f t="shared" ref="F32:F43" si="9">IFERROR(E32-C32,"-")</f>
        <v>-4.0345875039200507E-2</v>
      </c>
      <c r="G32" s="186">
        <v>1.8830991170252456</v>
      </c>
      <c r="H32" s="187">
        <f t="shared" si="7"/>
        <v>-0.33595583931784656</v>
      </c>
      <c r="I32" s="186">
        <v>2.4567090685268771</v>
      </c>
      <c r="J32" s="187">
        <f t="shared" si="8"/>
        <v>0.57360995150163152</v>
      </c>
      <c r="K32" s="186">
        <v>2.2917233809001099</v>
      </c>
      <c r="L32" s="187">
        <f t="shared" ref="L32:L39" si="10">IFERROR(K32-I32,"-")</f>
        <v>-0.16498568762676724</v>
      </c>
      <c r="M32" s="187">
        <f t="shared" ref="M32:M42" si="11">IFERROR(K32-C32,"-")</f>
        <v>3.2322549517817212E-2</v>
      </c>
    </row>
    <row r="33" spans="2:14" x14ac:dyDescent="0.25">
      <c r="B33" s="115" t="s">
        <v>76</v>
      </c>
      <c r="C33" s="186">
        <v>2.2686073740759447</v>
      </c>
      <c r="D33" s="187">
        <v>-5.2755050823544813E-2</v>
      </c>
      <c r="E33" s="186">
        <v>2.2663384064458372</v>
      </c>
      <c r="F33" s="187">
        <f t="shared" si="9"/>
        <v>-2.2689676301075323E-3</v>
      </c>
      <c r="G33" s="186">
        <v>2.1653413498836307</v>
      </c>
      <c r="H33" s="187">
        <f t="shared" si="7"/>
        <v>-0.10099705656220648</v>
      </c>
      <c r="I33" s="186">
        <v>2.3488082178119076</v>
      </c>
      <c r="J33" s="187">
        <f t="shared" si="8"/>
        <v>0.18346686792827693</v>
      </c>
      <c r="K33" s="186">
        <v>2.3180265353142131</v>
      </c>
      <c r="L33" s="187">
        <f t="shared" si="10"/>
        <v>-3.0781682497694529E-2</v>
      </c>
      <c r="M33" s="187">
        <f t="shared" si="11"/>
        <v>4.9419161238268394E-2</v>
      </c>
    </row>
    <row r="34" spans="2:14" x14ac:dyDescent="0.25">
      <c r="B34" s="115" t="s">
        <v>78</v>
      </c>
      <c r="C34" s="186">
        <v>2.2437044993435973</v>
      </c>
      <c r="D34" s="187">
        <v>0.12826639085959179</v>
      </c>
      <c r="E34" s="186" t="s">
        <v>225</v>
      </c>
      <c r="F34" s="187" t="str">
        <f t="shared" si="9"/>
        <v>-</v>
      </c>
      <c r="G34" s="186">
        <v>2.0378243201000314</v>
      </c>
      <c r="H34" s="187" t="str">
        <f t="shared" si="7"/>
        <v>-</v>
      </c>
      <c r="I34" s="186">
        <v>2.5104382929642446</v>
      </c>
      <c r="J34" s="187">
        <f t="shared" si="8"/>
        <v>0.47261397286421314</v>
      </c>
      <c r="K34" s="186">
        <v>2.2301869061292678</v>
      </c>
      <c r="L34" s="187">
        <f t="shared" si="10"/>
        <v>-0.28025138683497675</v>
      </c>
      <c r="M34" s="187">
        <f t="shared" si="11"/>
        <v>-1.3517593214329438E-2</v>
      </c>
    </row>
    <row r="35" spans="2:14" x14ac:dyDescent="0.25">
      <c r="B35" s="115" t="s">
        <v>80</v>
      </c>
      <c r="C35" s="186">
        <v>2.0568508838902919</v>
      </c>
      <c r="D35" s="187">
        <v>5.1461035643300956E-2</v>
      </c>
      <c r="E35" s="186" t="s">
        <v>225</v>
      </c>
      <c r="F35" s="187" t="str">
        <f t="shared" si="9"/>
        <v>-</v>
      </c>
      <c r="G35" s="186">
        <v>1.9151056197688323</v>
      </c>
      <c r="H35" s="187" t="str">
        <f t="shared" si="7"/>
        <v>-</v>
      </c>
      <c r="I35" s="186">
        <v>2.4632700120786208</v>
      </c>
      <c r="J35" s="187">
        <f t="shared" si="8"/>
        <v>0.54816439230978853</v>
      </c>
      <c r="K35" s="186">
        <v>2.3830322688887646</v>
      </c>
      <c r="L35" s="187">
        <f t="shared" si="10"/>
        <v>-8.0237743189856214E-2</v>
      </c>
      <c r="M35" s="187">
        <f t="shared" si="11"/>
        <v>0.32618138499847271</v>
      </c>
    </row>
    <row r="36" spans="2:14" x14ac:dyDescent="0.25">
      <c r="B36" s="115" t="s">
        <v>82</v>
      </c>
      <c r="C36" s="186">
        <v>2.0880498971534736</v>
      </c>
      <c r="D36" s="187">
        <v>5.2550532056582E-2</v>
      </c>
      <c r="E36" s="186" t="s">
        <v>225</v>
      </c>
      <c r="F36" s="187" t="str">
        <f t="shared" si="9"/>
        <v>-</v>
      </c>
      <c r="G36" s="186">
        <v>1.9788051104054354</v>
      </c>
      <c r="H36" s="187" t="str">
        <f t="shared" si="7"/>
        <v>-</v>
      </c>
      <c r="I36" s="186">
        <v>2.2983870967741935</v>
      </c>
      <c r="J36" s="187">
        <f t="shared" si="8"/>
        <v>0.31958198636875812</v>
      </c>
      <c r="K36" s="186">
        <v>2.1486403825835509</v>
      </c>
      <c r="L36" s="187">
        <f t="shared" si="10"/>
        <v>-0.14974671419064256</v>
      </c>
      <c r="M36" s="187">
        <f t="shared" si="11"/>
        <v>6.059048543007739E-2</v>
      </c>
    </row>
    <row r="37" spans="2:14" x14ac:dyDescent="0.25">
      <c r="B37" s="115" t="s">
        <v>84</v>
      </c>
      <c r="C37" s="186">
        <v>2.3600534014395169</v>
      </c>
      <c r="D37" s="187">
        <v>0.1226836243587508</v>
      </c>
      <c r="E37" s="186" t="s">
        <v>225</v>
      </c>
      <c r="F37" s="187" t="str">
        <f t="shared" si="9"/>
        <v>-</v>
      </c>
      <c r="G37" s="186">
        <v>2.1686345325739684</v>
      </c>
      <c r="H37" s="187" t="str">
        <f t="shared" si="7"/>
        <v>-</v>
      </c>
      <c r="I37" s="186">
        <v>2.3937399767737655</v>
      </c>
      <c r="J37" s="187">
        <f t="shared" si="8"/>
        <v>0.22510544419979706</v>
      </c>
      <c r="K37" s="186">
        <v>2.4037477691850091</v>
      </c>
      <c r="L37" s="187">
        <f t="shared" si="10"/>
        <v>1.000779241124361E-2</v>
      </c>
      <c r="M37" s="187">
        <f t="shared" si="11"/>
        <v>4.369436774549218E-2</v>
      </c>
    </row>
    <row r="38" spans="2:14" x14ac:dyDescent="0.25">
      <c r="B38" s="115" t="s">
        <v>86</v>
      </c>
      <c r="C38" s="186">
        <v>2.8067860508953819</v>
      </c>
      <c r="D38" s="187">
        <v>3.7496196834911455E-2</v>
      </c>
      <c r="E38" s="186">
        <v>2.2469008264462809</v>
      </c>
      <c r="F38" s="187">
        <f t="shared" si="9"/>
        <v>-0.55988522444910105</v>
      </c>
      <c r="G38" s="186">
        <v>2.5961220825852784</v>
      </c>
      <c r="H38" s="187">
        <f t="shared" si="7"/>
        <v>0.34922125613899757</v>
      </c>
      <c r="I38" s="186">
        <v>2.6865335051546393</v>
      </c>
      <c r="J38" s="187">
        <f t="shared" si="8"/>
        <v>9.0411422569360855E-2</v>
      </c>
      <c r="K38" s="186">
        <v>2.8928833455612621</v>
      </c>
      <c r="L38" s="187">
        <f t="shared" si="10"/>
        <v>0.20634984040662285</v>
      </c>
      <c r="M38" s="187">
        <f t="shared" si="11"/>
        <v>8.6097294665880231E-2</v>
      </c>
    </row>
    <row r="39" spans="2:14" x14ac:dyDescent="0.25">
      <c r="B39" s="115" t="s">
        <v>88</v>
      </c>
      <c r="C39" s="186">
        <v>2.2805777888944472</v>
      </c>
      <c r="D39" s="187">
        <v>-0.34084849828176011</v>
      </c>
      <c r="E39" s="186">
        <v>1.9535228344335174</v>
      </c>
      <c r="F39" s="187">
        <f t="shared" si="9"/>
        <v>-0.3270549544609298</v>
      </c>
      <c r="G39" s="186">
        <v>2.197656771687003</v>
      </c>
      <c r="H39" s="187">
        <f t="shared" si="7"/>
        <v>0.24413393725348564</v>
      </c>
      <c r="I39" s="186">
        <v>2.1155368505436143</v>
      </c>
      <c r="J39" s="187">
        <f t="shared" si="8"/>
        <v>-8.211992114338873E-2</v>
      </c>
      <c r="K39" s="186">
        <v>2.5199899579489111</v>
      </c>
      <c r="L39" s="187">
        <f t="shared" si="10"/>
        <v>0.40445310740529683</v>
      </c>
      <c r="M39" s="187">
        <f t="shared" si="11"/>
        <v>0.23941216905446394</v>
      </c>
    </row>
    <row r="40" spans="2:14" x14ac:dyDescent="0.25">
      <c r="B40" s="115" t="s">
        <v>90</v>
      </c>
      <c r="C40" s="186">
        <v>2.147882422230551</v>
      </c>
      <c r="D40" s="187">
        <v>-5.1010124911023524E-2</v>
      </c>
      <c r="E40" s="186">
        <v>1.8614755861475587</v>
      </c>
      <c r="F40" s="187">
        <f t="shared" si="9"/>
        <v>-0.28640683608299233</v>
      </c>
      <c r="G40" s="186">
        <v>2.1695147304903402</v>
      </c>
      <c r="H40" s="187">
        <f t="shared" si="7"/>
        <v>0.30803914434278146</v>
      </c>
      <c r="I40" s="186">
        <v>2.1997993799015139</v>
      </c>
      <c r="J40" s="187">
        <f t="shared" si="8"/>
        <v>3.0284649411173703E-2</v>
      </c>
      <c r="K40" s="186">
        <v>2.3996983408748114</v>
      </c>
      <c r="L40" s="187">
        <f>IFERROR(K40-I40,"-")</f>
        <v>0.19989896097329751</v>
      </c>
      <c r="M40" s="187">
        <f t="shared" si="11"/>
        <v>0.25181591864426034</v>
      </c>
    </row>
    <row r="41" spans="2:14" x14ac:dyDescent="0.25">
      <c r="B41" s="115" t="s">
        <v>92</v>
      </c>
      <c r="C41" s="186">
        <v>2.1971869956190915</v>
      </c>
      <c r="D41" s="187">
        <v>-9.3617289057742248E-2</v>
      </c>
      <c r="E41" s="186">
        <v>1.8271224086870681</v>
      </c>
      <c r="F41" s="187">
        <f t="shared" si="9"/>
        <v>-0.37006458693202338</v>
      </c>
      <c r="G41" s="186">
        <v>2.1612137203166228</v>
      </c>
      <c r="H41" s="187">
        <f t="shared" si="7"/>
        <v>0.33409131162955474</v>
      </c>
      <c r="I41" s="186">
        <v>2.2195556611619343</v>
      </c>
      <c r="J41" s="187">
        <f t="shared" si="8"/>
        <v>5.8341940845311413E-2</v>
      </c>
      <c r="K41" s="186">
        <v>2.3657835805129506</v>
      </c>
      <c r="L41" s="187">
        <f>IFERROR(K41-I41,"-")</f>
        <v>0.14622791935101631</v>
      </c>
      <c r="M41" s="187">
        <f t="shared" si="11"/>
        <v>0.16859658489385909</v>
      </c>
    </row>
    <row r="42" spans="2:14" x14ac:dyDescent="0.25">
      <c r="B42" s="115" t="s">
        <v>94</v>
      </c>
      <c r="C42" s="186">
        <v>2.3393872771591071</v>
      </c>
      <c r="D42" s="187">
        <v>-5.170401504454869E-2</v>
      </c>
      <c r="E42" s="186">
        <v>1.945705257110026</v>
      </c>
      <c r="F42" s="187">
        <f t="shared" si="9"/>
        <v>-0.39368202004908115</v>
      </c>
      <c r="G42" s="186">
        <v>2.5686888669084516</v>
      </c>
      <c r="H42" s="187">
        <f t="shared" si="7"/>
        <v>0.6229836097984256</v>
      </c>
      <c r="I42" s="186">
        <v>2.2557062382641351</v>
      </c>
      <c r="J42" s="187">
        <f t="shared" si="8"/>
        <v>-0.31298262864431647</v>
      </c>
      <c r="K42" s="186">
        <v>2.5818146474218788</v>
      </c>
      <c r="L42" s="187">
        <f>IFERROR(K42-I42,"-")</f>
        <v>0.32610840915774375</v>
      </c>
      <c r="M42" s="187">
        <f t="shared" si="11"/>
        <v>0.24242737026277172</v>
      </c>
    </row>
    <row r="43" spans="2:14" ht="15.75" x14ac:dyDescent="0.25">
      <c r="B43" s="118" t="s">
        <v>36</v>
      </c>
      <c r="C43" s="188">
        <v>2.2840414672322664</v>
      </c>
      <c r="D43" s="189">
        <v>-1.9773709967067177E-2</v>
      </c>
      <c r="E43" s="188">
        <v>2.0931353607171839</v>
      </c>
      <c r="F43" s="189">
        <f t="shared" si="9"/>
        <v>-0.19090610651508255</v>
      </c>
      <c r="G43" s="188">
        <v>2.1866149593931499</v>
      </c>
      <c r="H43" s="189">
        <f t="shared" si="7"/>
        <v>9.3479598675966002E-2</v>
      </c>
      <c r="I43" s="188">
        <v>2.3720011696365835</v>
      </c>
      <c r="J43" s="189">
        <f t="shared" si="8"/>
        <v>0.1853862102434336</v>
      </c>
      <c r="K43" s="188">
        <v>2.410875374829053</v>
      </c>
      <c r="L43" s="189">
        <v>3.8874205192469535E-2</v>
      </c>
      <c r="M43" s="189">
        <v>0.12683390759678659</v>
      </c>
    </row>
    <row r="44" spans="2:14" ht="6" customHeight="1" x14ac:dyDescent="0.25"/>
    <row r="45" spans="2:14" x14ac:dyDescent="0.25">
      <c r="B45" s="106" t="s">
        <v>41</v>
      </c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</row>
    <row r="48" spans="2:14" ht="48.75" customHeight="1" thickBot="1" x14ac:dyDescent="0.3">
      <c r="B48" s="265" t="s">
        <v>297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1" t="s">
        <v>99</v>
      </c>
    </row>
    <row r="49" spans="1:14" ht="10.5" customHeight="1" thickBot="1" x14ac:dyDescent="0.3">
      <c r="B49" s="107"/>
      <c r="C49" s="190"/>
      <c r="D49" s="190"/>
      <c r="E49" s="190"/>
      <c r="F49" s="190"/>
      <c r="G49" s="190"/>
      <c r="H49" s="190"/>
      <c r="I49" s="190"/>
      <c r="J49" s="190"/>
      <c r="K49" s="40"/>
      <c r="L49" s="40"/>
      <c r="N49" s="1" t="s">
        <v>100</v>
      </c>
    </row>
    <row r="50" spans="1:14" ht="22.5" thickTop="1" thickBot="1" x14ac:dyDescent="0.3">
      <c r="B50" s="110"/>
      <c r="C50" s="295" t="s">
        <v>62</v>
      </c>
      <c r="D50" s="296"/>
      <c r="E50" s="296"/>
      <c r="F50" s="296"/>
      <c r="G50" s="296"/>
      <c r="H50" s="296"/>
      <c r="I50" s="296"/>
      <c r="J50" s="296"/>
      <c r="K50" s="296"/>
      <c r="L50" s="296"/>
      <c r="M50" s="297"/>
    </row>
    <row r="51" spans="1:14" ht="22.5" thickTop="1" thickBot="1" x14ac:dyDescent="0.3">
      <c r="B51" s="110"/>
      <c r="C51" s="286">
        <v>2019</v>
      </c>
      <c r="D51" s="287"/>
      <c r="E51" s="288" t="s">
        <v>278</v>
      </c>
      <c r="F51" s="287"/>
      <c r="G51" s="288" t="s">
        <v>279</v>
      </c>
      <c r="H51" s="287"/>
      <c r="I51" s="288">
        <v>2022</v>
      </c>
      <c r="J51" s="287"/>
      <c r="K51" s="288">
        <v>2023</v>
      </c>
      <c r="L51" s="289"/>
      <c r="M51" s="290"/>
    </row>
    <row r="52" spans="1:14" ht="16.5" thickTop="1" thickBot="1" x14ac:dyDescent="0.3">
      <c r="B52" s="86"/>
      <c r="C52" s="112" t="s">
        <v>70</v>
      </c>
      <c r="D52" s="113" t="str">
        <f>CONCATENATE("def ",RIGHT(C51,2),"/",RIGHT(C51-1,2))</f>
        <v>def 19/18</v>
      </c>
      <c r="E52" s="114" t="s">
        <v>70</v>
      </c>
      <c r="F52" s="113" t="str">
        <f>CONCATENATE("def ",RIGHT(E51,2),"/",RIGHT(C51,2))</f>
        <v>def 20/19</v>
      </c>
      <c r="G52" s="114" t="s">
        <v>70</v>
      </c>
      <c r="H52" s="113" t="str">
        <f>CONCATENATE("def ",RIGHT(G51,2),"/",RIGHT(E51,2))</f>
        <v>def 21/20</v>
      </c>
      <c r="I52" s="114" t="s">
        <v>70</v>
      </c>
      <c r="J52" s="113" t="str">
        <f>CONCATENATE("def ",RIGHT(I51,2),"/",RIGHT(G51,2))</f>
        <v>def 22/21</v>
      </c>
      <c r="K52" s="114" t="s">
        <v>70</v>
      </c>
      <c r="L52" s="113" t="str">
        <f>CONCATENATE("def ",RIGHT(K51,2),"/",RIGHT(I51,2))</f>
        <v>def 23/22</v>
      </c>
      <c r="M52" s="113" t="str">
        <f>CONCATENATE("def ",RIGHT(K51,2),"/",RIGHT(C51,2))</f>
        <v>def 23/19</v>
      </c>
    </row>
    <row r="53" spans="1:14" x14ac:dyDescent="0.25">
      <c r="A53" s="1"/>
      <c r="B53" s="115" t="s">
        <v>72</v>
      </c>
      <c r="C53" s="186">
        <v>2.4552906110283161</v>
      </c>
      <c r="D53" s="187">
        <v>-0.20450127047538702</v>
      </c>
      <c r="E53" s="186">
        <v>2.4191376017690218</v>
      </c>
      <c r="F53" s="187">
        <f>IFERROR(E53-C53,"-")</f>
        <v>-3.6153009259294322E-2</v>
      </c>
      <c r="G53" s="186">
        <v>1.8884439359267735</v>
      </c>
      <c r="H53" s="187">
        <f t="shared" ref="H53:H65" si="12">IFERROR(G53-E53,"-")</f>
        <v>-0.53069366584224831</v>
      </c>
      <c r="I53" s="186">
        <v>3.0459280303030303</v>
      </c>
      <c r="J53" s="187">
        <f t="shared" ref="J53:J65" si="13">IFERROR(I53-G53,"-")</f>
        <v>1.1574840943762568</v>
      </c>
      <c r="K53" s="186">
        <v>2.5357270326218861</v>
      </c>
      <c r="L53" s="187">
        <f>IFERROR(K53-I53,"-")</f>
        <v>-0.51020099768114413</v>
      </c>
      <c r="M53" s="187">
        <f>IFERROR(K53-C53,"-")</f>
        <v>8.0436421593570007E-2</v>
      </c>
    </row>
    <row r="54" spans="1:14" x14ac:dyDescent="0.25">
      <c r="A54" s="1"/>
      <c r="B54" s="115" t="s">
        <v>74</v>
      </c>
      <c r="C54" s="186">
        <v>2.3591097698981516</v>
      </c>
      <c r="D54" s="187">
        <v>4.5493068750888099E-2</v>
      </c>
      <c r="E54" s="186">
        <v>2.3082387594212941</v>
      </c>
      <c r="F54" s="187">
        <f t="shared" ref="F54:F65" si="14">IFERROR(E54-C54,"-")</f>
        <v>-5.0871010476857492E-2</v>
      </c>
      <c r="G54" s="186">
        <v>1.9543461439257157</v>
      </c>
      <c r="H54" s="187">
        <f t="shared" si="12"/>
        <v>-0.35389261549557838</v>
      </c>
      <c r="I54" s="186">
        <v>2.5615745079662604</v>
      </c>
      <c r="J54" s="187">
        <f t="shared" si="13"/>
        <v>0.6072283640405447</v>
      </c>
      <c r="K54" s="186">
        <v>2.3779191670884248</v>
      </c>
      <c r="L54" s="187">
        <f t="shared" ref="L54:L64" si="15">IFERROR(K54-I54,"-")</f>
        <v>-0.18365534087783564</v>
      </c>
      <c r="M54" s="187">
        <f t="shared" ref="M54:M64" si="16">IFERROR(K54-C54,"-")</f>
        <v>1.8809397190273192E-2</v>
      </c>
    </row>
    <row r="55" spans="1:14" x14ac:dyDescent="0.25">
      <c r="A55" s="1"/>
      <c r="B55" s="115" t="s">
        <v>76</v>
      </c>
      <c r="C55" s="186">
        <v>2.3248919619706139</v>
      </c>
      <c r="D55" s="187">
        <v>-0.14351246141011265</v>
      </c>
      <c r="E55" s="186">
        <v>2.3149999999999999</v>
      </c>
      <c r="F55" s="187">
        <f t="shared" si="14"/>
        <v>-9.8919619706139272E-3</v>
      </c>
      <c r="G55" s="186">
        <v>2.4047530634979575</v>
      </c>
      <c r="H55" s="187">
        <f t="shared" si="12"/>
        <v>8.975306349795753E-2</v>
      </c>
      <c r="I55" s="186">
        <v>2.4389859864588255</v>
      </c>
      <c r="J55" s="187">
        <f t="shared" si="13"/>
        <v>3.4232922960867995E-2</v>
      </c>
      <c r="K55" s="186">
        <v>2.280765423952491</v>
      </c>
      <c r="L55" s="187">
        <f t="shared" si="15"/>
        <v>-0.15822056250633443</v>
      </c>
      <c r="M55" s="187">
        <f t="shared" si="16"/>
        <v>-4.4126538018122829E-2</v>
      </c>
    </row>
    <row r="56" spans="1:14" x14ac:dyDescent="0.25">
      <c r="A56" s="1"/>
      <c r="B56" s="115" t="s">
        <v>78</v>
      </c>
      <c r="C56" s="186">
        <v>2.4152287654458422</v>
      </c>
      <c r="D56" s="187">
        <v>0.1921820146772637</v>
      </c>
      <c r="E56" s="186" t="s">
        <v>225</v>
      </c>
      <c r="F56" s="187" t="str">
        <f t="shared" si="14"/>
        <v>-</v>
      </c>
      <c r="G56" s="186">
        <v>2.0838247011952191</v>
      </c>
      <c r="H56" s="187" t="str">
        <f t="shared" si="12"/>
        <v>-</v>
      </c>
      <c r="I56" s="186">
        <v>2.5931468036125378</v>
      </c>
      <c r="J56" s="187">
        <f t="shared" si="13"/>
        <v>0.50932210241731868</v>
      </c>
      <c r="K56" s="186">
        <v>2.3284384871510286</v>
      </c>
      <c r="L56" s="187">
        <f t="shared" si="15"/>
        <v>-0.26470831646150916</v>
      </c>
      <c r="M56" s="187">
        <f t="shared" si="16"/>
        <v>-8.6790278294813561E-2</v>
      </c>
    </row>
    <row r="57" spans="1:14" x14ac:dyDescent="0.25">
      <c r="A57" s="1"/>
      <c r="B57" s="115" t="s">
        <v>80</v>
      </c>
      <c r="C57" s="186">
        <v>2.1058795970953383</v>
      </c>
      <c r="D57" s="187">
        <v>8.1565521699398236E-2</v>
      </c>
      <c r="E57" s="186" t="s">
        <v>225</v>
      </c>
      <c r="F57" s="187" t="str">
        <f t="shared" si="14"/>
        <v>-</v>
      </c>
      <c r="G57" s="186">
        <v>1.9248753857108949</v>
      </c>
      <c r="H57" s="187" t="str">
        <f t="shared" si="12"/>
        <v>-</v>
      </c>
      <c r="I57" s="186">
        <v>2.4652253909843607</v>
      </c>
      <c r="J57" s="187">
        <f t="shared" si="13"/>
        <v>0.54035000527346577</v>
      </c>
      <c r="K57" s="186">
        <v>2.3221131369798971</v>
      </c>
      <c r="L57" s="187">
        <f t="shared" si="15"/>
        <v>-0.14311225400446359</v>
      </c>
      <c r="M57" s="187">
        <f t="shared" si="16"/>
        <v>0.21623353988455873</v>
      </c>
    </row>
    <row r="58" spans="1:14" x14ac:dyDescent="0.25">
      <c r="A58" s="1"/>
      <c r="B58" s="115" t="s">
        <v>82</v>
      </c>
      <c r="C58" s="186">
        <v>2.1897300855826201</v>
      </c>
      <c r="D58" s="187">
        <v>0.26105132012197974</v>
      </c>
      <c r="E58" s="186" t="s">
        <v>225</v>
      </c>
      <c r="F58" s="187" t="str">
        <f t="shared" si="14"/>
        <v>-</v>
      </c>
      <c r="G58" s="186">
        <v>1.9697433096668486</v>
      </c>
      <c r="H58" s="187" t="str">
        <f t="shared" si="12"/>
        <v>-</v>
      </c>
      <c r="I58" s="186">
        <v>2.4094270781974165</v>
      </c>
      <c r="J58" s="187">
        <f t="shared" si="13"/>
        <v>0.4396837685305679</v>
      </c>
      <c r="K58" s="186">
        <v>2.2037364798426746</v>
      </c>
      <c r="L58" s="187">
        <f t="shared" si="15"/>
        <v>-0.2056905983547419</v>
      </c>
      <c r="M58" s="187">
        <f t="shared" si="16"/>
        <v>1.4006394260054567E-2</v>
      </c>
    </row>
    <row r="59" spans="1:14" x14ac:dyDescent="0.25">
      <c r="A59" s="1"/>
      <c r="B59" s="115" t="s">
        <v>84</v>
      </c>
      <c r="C59" s="186">
        <v>2.7054282563411345</v>
      </c>
      <c r="D59" s="187">
        <v>0.41887125123619962</v>
      </c>
      <c r="E59" s="186" t="s">
        <v>225</v>
      </c>
      <c r="F59" s="187" t="str">
        <f t="shared" si="14"/>
        <v>-</v>
      </c>
      <c r="G59" s="186">
        <v>2.2148355493351994</v>
      </c>
      <c r="H59" s="187" t="str">
        <f t="shared" si="12"/>
        <v>-</v>
      </c>
      <c r="I59" s="186">
        <v>2.5594205572983943</v>
      </c>
      <c r="J59" s="187">
        <f t="shared" si="13"/>
        <v>0.34458500796319491</v>
      </c>
      <c r="K59" s="186">
        <v>2.604031533779064</v>
      </c>
      <c r="L59" s="187">
        <f t="shared" si="15"/>
        <v>4.4610976480669695E-2</v>
      </c>
      <c r="M59" s="187">
        <f t="shared" si="16"/>
        <v>-0.10139672256207044</v>
      </c>
    </row>
    <row r="60" spans="1:14" x14ac:dyDescent="0.25">
      <c r="A60" s="1"/>
      <c r="B60" s="115" t="s">
        <v>86</v>
      </c>
      <c r="C60" s="186">
        <v>3.3449266596098592</v>
      </c>
      <c r="D60" s="187">
        <v>0.15864769550263524</v>
      </c>
      <c r="E60" s="186">
        <v>2.3061282123693871</v>
      </c>
      <c r="F60" s="187">
        <f t="shared" si="14"/>
        <v>-1.0387984472404721</v>
      </c>
      <c r="G60" s="186">
        <v>2.7658452598730228</v>
      </c>
      <c r="H60" s="187">
        <f t="shared" si="12"/>
        <v>0.45971704750363562</v>
      </c>
      <c r="I60" s="186">
        <v>3.04468764249886</v>
      </c>
      <c r="J60" s="187">
        <f t="shared" si="13"/>
        <v>0.27884238262583727</v>
      </c>
      <c r="K60" s="186">
        <v>3.0982964765633265</v>
      </c>
      <c r="L60" s="187">
        <f t="shared" si="15"/>
        <v>5.3608834064466482E-2</v>
      </c>
      <c r="M60" s="187">
        <f t="shared" si="16"/>
        <v>-0.24663018304653272</v>
      </c>
    </row>
    <row r="61" spans="1:14" x14ac:dyDescent="0.25">
      <c r="A61" s="1"/>
      <c r="B61" s="115" t="s">
        <v>88</v>
      </c>
      <c r="C61" s="186">
        <v>2.3732576148683533</v>
      </c>
      <c r="D61" s="187">
        <v>-0.26964581999878856</v>
      </c>
      <c r="E61" s="186">
        <v>1.9505984211866565</v>
      </c>
      <c r="F61" s="187">
        <f t="shared" si="14"/>
        <v>-0.4226591936816968</v>
      </c>
      <c r="G61" s="186">
        <v>2.3052071455720258</v>
      </c>
      <c r="H61" s="187">
        <f t="shared" si="12"/>
        <v>0.35460872438536928</v>
      </c>
      <c r="I61" s="186">
        <v>2.1439809086088033</v>
      </c>
      <c r="J61" s="187">
        <f t="shared" si="13"/>
        <v>-0.16122623696322247</v>
      </c>
      <c r="K61" s="186">
        <v>2.7898680738786279</v>
      </c>
      <c r="L61" s="187">
        <f t="shared" si="15"/>
        <v>0.64588716526982459</v>
      </c>
      <c r="M61" s="187">
        <f t="shared" si="16"/>
        <v>0.4166104590102746</v>
      </c>
    </row>
    <row r="62" spans="1:14" x14ac:dyDescent="0.25">
      <c r="A62" s="1"/>
      <c r="B62" s="115" t="s">
        <v>90</v>
      </c>
      <c r="C62" s="186">
        <v>2.2553028646402797</v>
      </c>
      <c r="D62" s="187">
        <v>2.4756987752939441E-2</v>
      </c>
      <c r="E62" s="186">
        <v>1.797002997002997</v>
      </c>
      <c r="F62" s="187">
        <f t="shared" si="14"/>
        <v>-0.4582998676372827</v>
      </c>
      <c r="G62" s="186">
        <v>2.2930118188308084</v>
      </c>
      <c r="H62" s="187">
        <f t="shared" si="12"/>
        <v>0.49600882182781136</v>
      </c>
      <c r="I62" s="186">
        <v>2.1939564867042707</v>
      </c>
      <c r="J62" s="187">
        <f t="shared" si="13"/>
        <v>-9.9055332126537721E-2</v>
      </c>
      <c r="K62" s="186">
        <v>2.3949275362318843</v>
      </c>
      <c r="L62" s="187">
        <f t="shared" si="15"/>
        <v>0.20097104952761358</v>
      </c>
      <c r="M62" s="187">
        <f t="shared" si="16"/>
        <v>0.13962467159160452</v>
      </c>
    </row>
    <row r="63" spans="1:14" x14ac:dyDescent="0.25">
      <c r="A63" s="1"/>
      <c r="B63" s="115" t="s">
        <v>92</v>
      </c>
      <c r="C63" s="186">
        <v>2.2822129473403785</v>
      </c>
      <c r="D63" s="187">
        <v>6.0986979584537693E-2</v>
      </c>
      <c r="E63" s="186">
        <v>1.7940783615316118</v>
      </c>
      <c r="F63" s="187">
        <f t="shared" si="14"/>
        <v>-0.48813458580876667</v>
      </c>
      <c r="G63" s="186">
        <v>2.2350271608333907</v>
      </c>
      <c r="H63" s="187">
        <f t="shared" si="12"/>
        <v>0.44094879930177888</v>
      </c>
      <c r="I63" s="186">
        <v>2.2719651012200939</v>
      </c>
      <c r="J63" s="187">
        <f t="shared" si="13"/>
        <v>3.6937940386703172E-2</v>
      </c>
      <c r="K63" s="186">
        <v>2.2942457436980335</v>
      </c>
      <c r="L63" s="187">
        <f t="shared" si="15"/>
        <v>2.2280642477939594E-2</v>
      </c>
      <c r="M63" s="187">
        <f t="shared" si="16"/>
        <v>1.2032796357654973E-2</v>
      </c>
    </row>
    <row r="64" spans="1:14" x14ac:dyDescent="0.25">
      <c r="A64" s="1"/>
      <c r="B64" s="115" t="s">
        <v>94</v>
      </c>
      <c r="C64" s="186">
        <v>2.4495087612681048</v>
      </c>
      <c r="D64" s="187">
        <v>7.865701778019929E-3</v>
      </c>
      <c r="E64" s="186">
        <v>1.9831704668838219</v>
      </c>
      <c r="F64" s="187">
        <f t="shared" si="14"/>
        <v>-0.46633829438428287</v>
      </c>
      <c r="G64" s="186">
        <v>2.718375799045647</v>
      </c>
      <c r="H64" s="187">
        <f t="shared" si="12"/>
        <v>0.73520533216182504</v>
      </c>
      <c r="I64" s="186">
        <v>2.2874622245153682</v>
      </c>
      <c r="J64" s="187">
        <f t="shared" si="13"/>
        <v>-0.43091357453027879</v>
      </c>
      <c r="K64" s="186">
        <v>2.485259025479178</v>
      </c>
      <c r="L64" s="187">
        <f t="shared" si="15"/>
        <v>0.1977968009638098</v>
      </c>
      <c r="M64" s="187">
        <f t="shared" si="16"/>
        <v>3.5750264211073191E-2</v>
      </c>
    </row>
    <row r="65" spans="1:14" ht="15.75" x14ac:dyDescent="0.25">
      <c r="B65" s="118" t="s">
        <v>36</v>
      </c>
      <c r="C65" s="188">
        <v>2.4152741184538202</v>
      </c>
      <c r="D65" s="189">
        <v>4.8208545961857752E-2</v>
      </c>
      <c r="E65" s="188">
        <v>2.1365079944513399</v>
      </c>
      <c r="F65" s="189">
        <f t="shared" si="14"/>
        <v>-0.27876612400248035</v>
      </c>
      <c r="G65" s="188">
        <v>2.2816385607709044</v>
      </c>
      <c r="H65" s="189">
        <f t="shared" si="12"/>
        <v>0.14513056631956456</v>
      </c>
      <c r="I65" s="188">
        <v>2.4676964118587734</v>
      </c>
      <c r="J65" s="189">
        <f t="shared" si="13"/>
        <v>0.18605785108786899</v>
      </c>
      <c r="K65" s="188">
        <v>2.4542389639995332</v>
      </c>
      <c r="L65" s="189">
        <v>-1.345744785924019E-2</v>
      </c>
      <c r="M65" s="189">
        <v>3.8964845545713001E-2</v>
      </c>
    </row>
    <row r="66" spans="1:14" ht="6" customHeight="1" x14ac:dyDescent="0.25"/>
    <row r="67" spans="1:14" x14ac:dyDescent="0.25">
      <c r="B67" s="106" t="s">
        <v>41</v>
      </c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</row>
    <row r="70" spans="1:14" ht="48.75" customHeight="1" thickBot="1" x14ac:dyDescent="0.3">
      <c r="B70" s="265" t="s">
        <v>298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1" t="s">
        <v>102</v>
      </c>
    </row>
    <row r="71" spans="1:14" ht="10.5" customHeight="1" thickBot="1" x14ac:dyDescent="0.3">
      <c r="B71" s="107"/>
      <c r="C71" s="190"/>
      <c r="D71" s="190"/>
      <c r="E71" s="190"/>
      <c r="F71" s="190"/>
      <c r="G71" s="190"/>
      <c r="H71" s="190"/>
      <c r="I71" s="190"/>
      <c r="J71" s="190"/>
      <c r="K71" s="40"/>
      <c r="L71" s="40"/>
      <c r="N71" s="1" t="s">
        <v>103</v>
      </c>
    </row>
    <row r="72" spans="1:14" ht="22.5" thickTop="1" thickBot="1" x14ac:dyDescent="0.3">
      <c r="B72" s="110"/>
      <c r="C72" s="295" t="s">
        <v>63</v>
      </c>
      <c r="D72" s="296"/>
      <c r="E72" s="296"/>
      <c r="F72" s="296"/>
      <c r="G72" s="296"/>
      <c r="H72" s="296"/>
      <c r="I72" s="296"/>
      <c r="J72" s="296"/>
      <c r="K72" s="296"/>
      <c r="L72" s="296"/>
      <c r="M72" s="297"/>
    </row>
    <row r="73" spans="1:14" ht="22.5" thickTop="1" thickBot="1" x14ac:dyDescent="0.3">
      <c r="B73" s="110"/>
      <c r="C73" s="286">
        <v>2019</v>
      </c>
      <c r="D73" s="287"/>
      <c r="E73" s="288" t="s">
        <v>278</v>
      </c>
      <c r="F73" s="287"/>
      <c r="G73" s="288" t="s">
        <v>279</v>
      </c>
      <c r="H73" s="287"/>
      <c r="I73" s="288">
        <v>2022</v>
      </c>
      <c r="J73" s="287"/>
      <c r="K73" s="288">
        <v>2023</v>
      </c>
      <c r="L73" s="289"/>
      <c r="M73" s="290"/>
    </row>
    <row r="74" spans="1:14" ht="16.5" thickTop="1" thickBot="1" x14ac:dyDescent="0.3">
      <c r="B74" s="86"/>
      <c r="C74" s="112" t="s">
        <v>70</v>
      </c>
      <c r="D74" s="113" t="str">
        <f>CONCATENATE("def ",RIGHT(C73,2),"/",RIGHT(C73-1,2))</f>
        <v>def 19/18</v>
      </c>
      <c r="E74" s="114" t="s">
        <v>70</v>
      </c>
      <c r="F74" s="113" t="str">
        <f>CONCATENATE("def ",RIGHT(E73,2),"/",RIGHT(C73,2))</f>
        <v>def 20/19</v>
      </c>
      <c r="G74" s="114" t="s">
        <v>70</v>
      </c>
      <c r="H74" s="113" t="str">
        <f>CONCATENATE("def ",RIGHT(G73,2),"/",RIGHT(E73,2))</f>
        <v>def 21/20</v>
      </c>
      <c r="I74" s="114" t="s">
        <v>70</v>
      </c>
      <c r="J74" s="113" t="str">
        <f>CONCATENATE("def ",RIGHT(I73,2),"/",RIGHT(G73,2))</f>
        <v>def 22/21</v>
      </c>
      <c r="K74" s="114" t="s">
        <v>70</v>
      </c>
      <c r="L74" s="113" t="str">
        <f>CONCATENATE("def ",RIGHT(K73,2),"/",RIGHT(I73,2))</f>
        <v>def 23/22</v>
      </c>
      <c r="M74" s="113" t="str">
        <f>CONCATENATE("def ",RIGHT(K73,2),"/",RIGHT(C73,2))</f>
        <v>def 23/19</v>
      </c>
    </row>
    <row r="75" spans="1:14" x14ac:dyDescent="0.25">
      <c r="A75" s="1"/>
      <c r="B75" s="115" t="s">
        <v>72</v>
      </c>
      <c r="C75" s="186">
        <v>2.4180503208719566</v>
      </c>
      <c r="D75" s="187">
        <v>-6.0850182418790588E-2</v>
      </c>
      <c r="E75" s="186">
        <v>2.0836476801207091</v>
      </c>
      <c r="F75" s="187">
        <f>IFERROR(E75-C75,"-")</f>
        <v>-0.33440264075124748</v>
      </c>
      <c r="G75" s="186">
        <v>1.9102351772109971</v>
      </c>
      <c r="H75" s="187">
        <f t="shared" ref="H75:H87" si="17">IFERROR(G75-E75,"-")</f>
        <v>-0.173412502909712</v>
      </c>
      <c r="I75" s="186">
        <v>2.5154440154440154</v>
      </c>
      <c r="J75" s="187">
        <f t="shared" ref="J75:J87" si="18">IFERROR(I75-G75,"-")</f>
        <v>0.6052088382330183</v>
      </c>
      <c r="K75" s="186">
        <v>2.5057291666666668</v>
      </c>
      <c r="L75" s="187">
        <f>IFERROR(K75-I75,"-")</f>
        <v>-9.7148487773486281E-3</v>
      </c>
      <c r="M75" s="187">
        <f>IFERROR(K75-C75,"-")</f>
        <v>8.7678845794710192E-2</v>
      </c>
    </row>
    <row r="76" spans="1:14" x14ac:dyDescent="0.25">
      <c r="A76" s="1"/>
      <c r="B76" s="115" t="s">
        <v>74</v>
      </c>
      <c r="C76" s="186">
        <v>2.156997578692494</v>
      </c>
      <c r="D76" s="187">
        <v>9.8448427485076095E-4</v>
      </c>
      <c r="E76" s="186">
        <v>2.1319685305811693</v>
      </c>
      <c r="F76" s="187">
        <f t="shared" ref="F76:F87" si="19">IFERROR(E76-C76,"-")</f>
        <v>-2.502904811132467E-2</v>
      </c>
      <c r="G76" s="186">
        <v>1.8167627281460135</v>
      </c>
      <c r="H76" s="187">
        <f t="shared" si="17"/>
        <v>-0.31520580243515584</v>
      </c>
      <c r="I76" s="186">
        <v>2.2815777116919707</v>
      </c>
      <c r="J76" s="187">
        <f t="shared" si="18"/>
        <v>0.46481498354595718</v>
      </c>
      <c r="K76" s="186">
        <v>2.1584302325581395</v>
      </c>
      <c r="L76" s="187">
        <f t="shared" ref="L76:L86" si="20">IFERROR(K76-I76,"-")</f>
        <v>-0.12314747913383117</v>
      </c>
      <c r="M76" s="187">
        <f t="shared" ref="M76:M86" si="21">IFERROR(K76-C76,"-")</f>
        <v>1.4326538656455057E-3</v>
      </c>
    </row>
    <row r="77" spans="1:14" x14ac:dyDescent="0.25">
      <c r="A77" s="1"/>
      <c r="B77" s="115" t="s">
        <v>76</v>
      </c>
      <c r="C77" s="186">
        <v>2.2048192771084336</v>
      </c>
      <c r="D77" s="187">
        <v>3.94092426674022E-2</v>
      </c>
      <c r="E77" s="186">
        <v>2.2098646034816247</v>
      </c>
      <c r="F77" s="187">
        <f t="shared" si="19"/>
        <v>5.0453263731911058E-3</v>
      </c>
      <c r="G77" s="186">
        <v>1.9035728786033292</v>
      </c>
      <c r="H77" s="187">
        <f t="shared" si="17"/>
        <v>-0.30629172487829548</v>
      </c>
      <c r="I77" s="186">
        <v>2.1930087051142548</v>
      </c>
      <c r="J77" s="187">
        <f t="shared" si="18"/>
        <v>0.28943582651092559</v>
      </c>
      <c r="K77" s="186">
        <v>2.374388661543068</v>
      </c>
      <c r="L77" s="187">
        <f t="shared" si="20"/>
        <v>0.18137995642881322</v>
      </c>
      <c r="M77" s="187">
        <f t="shared" si="21"/>
        <v>0.16956938443463443</v>
      </c>
    </row>
    <row r="78" spans="1:14" x14ac:dyDescent="0.25">
      <c r="A78" s="1"/>
      <c r="B78" s="115" t="s">
        <v>78</v>
      </c>
      <c r="C78" s="186">
        <v>2.0455305466237941</v>
      </c>
      <c r="D78" s="187">
        <v>3.1803091713974219E-2</v>
      </c>
      <c r="E78" s="186" t="s">
        <v>225</v>
      </c>
      <c r="F78" s="187" t="str">
        <f t="shared" si="19"/>
        <v>-</v>
      </c>
      <c r="G78" s="186">
        <v>1.9509331727874775</v>
      </c>
      <c r="H78" s="187" t="str">
        <f t="shared" si="17"/>
        <v>-</v>
      </c>
      <c r="I78" s="186">
        <v>2.3559378101223949</v>
      </c>
      <c r="J78" s="187">
        <f t="shared" si="18"/>
        <v>0.40500463733491743</v>
      </c>
      <c r="K78" s="186">
        <v>2.0755274828652062</v>
      </c>
      <c r="L78" s="187">
        <f t="shared" si="20"/>
        <v>-0.28041032725718873</v>
      </c>
      <c r="M78" s="187">
        <f t="shared" si="21"/>
        <v>2.9996936241412087E-2</v>
      </c>
    </row>
    <row r="79" spans="1:14" x14ac:dyDescent="0.25">
      <c r="A79" s="1"/>
      <c r="B79" s="115" t="s">
        <v>80</v>
      </c>
      <c r="C79" s="186">
        <v>2.0075391683354931</v>
      </c>
      <c r="D79" s="187">
        <v>1.8875919124136553E-2</v>
      </c>
      <c r="E79" s="186" t="s">
        <v>225</v>
      </c>
      <c r="F79" s="187" t="str">
        <f t="shared" si="19"/>
        <v>-</v>
      </c>
      <c r="G79" s="186">
        <v>1.8951201747997086</v>
      </c>
      <c r="H79" s="187" t="str">
        <f t="shared" si="17"/>
        <v>-</v>
      </c>
      <c r="I79" s="186">
        <v>2.460375816993464</v>
      </c>
      <c r="J79" s="187">
        <f t="shared" si="18"/>
        <v>0.56525564219375535</v>
      </c>
      <c r="K79" s="186">
        <v>2.4736988588922904</v>
      </c>
      <c r="L79" s="187">
        <f t="shared" si="20"/>
        <v>1.3323041898826382E-2</v>
      </c>
      <c r="M79" s="187">
        <f t="shared" si="21"/>
        <v>0.46615969055679729</v>
      </c>
    </row>
    <row r="80" spans="1:14" x14ac:dyDescent="0.25">
      <c r="A80" s="1"/>
      <c r="B80" s="115" t="s">
        <v>82</v>
      </c>
      <c r="C80" s="186">
        <v>1.9847512038523274</v>
      </c>
      <c r="D80" s="187">
        <v>-0.14841303203860456</v>
      </c>
      <c r="E80" s="186" t="s">
        <v>225</v>
      </c>
      <c r="F80" s="187" t="str">
        <f t="shared" si="19"/>
        <v>-</v>
      </c>
      <c r="G80" s="186">
        <v>1.997720018239854</v>
      </c>
      <c r="H80" s="187" t="str">
        <f t="shared" si="17"/>
        <v>-</v>
      </c>
      <c r="I80" s="186">
        <v>2.1475826972010177</v>
      </c>
      <c r="J80" s="187">
        <f t="shared" si="18"/>
        <v>0.14986267896116368</v>
      </c>
      <c r="K80" s="186">
        <v>2.0769230769230771</v>
      </c>
      <c r="L80" s="187">
        <f t="shared" si="20"/>
        <v>-7.0659620277940594E-2</v>
      </c>
      <c r="M80" s="187">
        <f t="shared" si="21"/>
        <v>9.2171873070749699E-2</v>
      </c>
    </row>
    <row r="81" spans="1:14" x14ac:dyDescent="0.25">
      <c r="A81" s="1"/>
      <c r="B81" s="115" t="s">
        <v>84</v>
      </c>
      <c r="C81" s="186">
        <v>2.0491893680379398</v>
      </c>
      <c r="D81" s="187">
        <v>-0.1402121144269346</v>
      </c>
      <c r="E81" s="186" t="s">
        <v>225</v>
      </c>
      <c r="F81" s="187" t="str">
        <f t="shared" si="19"/>
        <v>-</v>
      </c>
      <c r="G81" s="186">
        <v>2.0634812286689419</v>
      </c>
      <c r="H81" s="187" t="str">
        <f t="shared" si="17"/>
        <v>-</v>
      </c>
      <c r="I81" s="186">
        <v>2.1458937198067631</v>
      </c>
      <c r="J81" s="187">
        <f t="shared" si="18"/>
        <v>8.2412491137821231E-2</v>
      </c>
      <c r="K81" s="186">
        <v>2.1081160701134189</v>
      </c>
      <c r="L81" s="187">
        <f t="shared" si="20"/>
        <v>-3.7777649693344184E-2</v>
      </c>
      <c r="M81" s="187">
        <f t="shared" si="21"/>
        <v>5.892670207547912E-2</v>
      </c>
    </row>
    <row r="82" spans="1:14" x14ac:dyDescent="0.25">
      <c r="A82" s="1"/>
      <c r="B82" s="115" t="s">
        <v>86</v>
      </c>
      <c r="C82" s="186">
        <v>2.3111420612813371</v>
      </c>
      <c r="D82" s="187">
        <v>-0.10140004807341807</v>
      </c>
      <c r="E82" s="186">
        <v>2.1820710973724884</v>
      </c>
      <c r="F82" s="187">
        <f t="shared" si="19"/>
        <v>-0.12907096390884876</v>
      </c>
      <c r="G82" s="186">
        <v>2.2556131260794472</v>
      </c>
      <c r="H82" s="187">
        <f t="shared" si="17"/>
        <v>7.3542028706958806E-2</v>
      </c>
      <c r="I82" s="186">
        <v>2.2209543568464731</v>
      </c>
      <c r="J82" s="187">
        <f t="shared" si="18"/>
        <v>-3.4658769232974063E-2</v>
      </c>
      <c r="K82" s="186">
        <v>2.5425839047275351</v>
      </c>
      <c r="L82" s="187">
        <f t="shared" si="20"/>
        <v>0.32162954788106202</v>
      </c>
      <c r="M82" s="187">
        <f t="shared" si="21"/>
        <v>0.231441843446198</v>
      </c>
    </row>
    <row r="83" spans="1:14" x14ac:dyDescent="0.25">
      <c r="A83" s="1"/>
      <c r="B83" s="115" t="s">
        <v>88</v>
      </c>
      <c r="C83" s="186">
        <v>2.1934740417273169</v>
      </c>
      <c r="D83" s="187">
        <v>-0.40703100877773357</v>
      </c>
      <c r="E83" s="186">
        <v>1.9568077803203661</v>
      </c>
      <c r="F83" s="187">
        <f t="shared" si="19"/>
        <v>-0.2366662614069508</v>
      </c>
      <c r="G83" s="186">
        <v>2.0073962010421922</v>
      </c>
      <c r="H83" s="187">
        <f t="shared" si="17"/>
        <v>5.0588420721826122E-2</v>
      </c>
      <c r="I83" s="186">
        <v>2.0783111625216888</v>
      </c>
      <c r="J83" s="187">
        <f t="shared" si="18"/>
        <v>7.0914961479496608E-2</v>
      </c>
      <c r="K83" s="186">
        <v>2.1240322081139671</v>
      </c>
      <c r="L83" s="187">
        <f t="shared" si="20"/>
        <v>4.5721045592278298E-2</v>
      </c>
      <c r="M83" s="187">
        <f t="shared" si="21"/>
        <v>-6.9441833613349768E-2</v>
      </c>
    </row>
    <row r="84" spans="1:14" x14ac:dyDescent="0.25">
      <c r="A84" s="1"/>
      <c r="B84" s="115" t="s">
        <v>90</v>
      </c>
      <c r="C84" s="186">
        <v>2.0448011751127897</v>
      </c>
      <c r="D84" s="187">
        <v>-0.12042427269449885</v>
      </c>
      <c r="E84" s="186">
        <v>1.9366410435592825</v>
      </c>
      <c r="F84" s="187">
        <f t="shared" si="19"/>
        <v>-0.10816013155350723</v>
      </c>
      <c r="G84" s="186">
        <v>1.9506606691031769</v>
      </c>
      <c r="H84" s="187">
        <f t="shared" si="17"/>
        <v>1.4019625543894465E-2</v>
      </c>
      <c r="I84" s="186">
        <v>2.2074144087376601</v>
      </c>
      <c r="J84" s="187">
        <f t="shared" si="18"/>
        <v>0.25675373963448322</v>
      </c>
      <c r="K84" s="186">
        <v>2.4078617596623135</v>
      </c>
      <c r="L84" s="187">
        <f t="shared" si="20"/>
        <v>0.20044735092465338</v>
      </c>
      <c r="M84" s="187">
        <f t="shared" si="21"/>
        <v>0.36306058454952383</v>
      </c>
    </row>
    <row r="85" spans="1:14" x14ac:dyDescent="0.25">
      <c r="A85" s="1"/>
      <c r="B85" s="115" t="s">
        <v>92</v>
      </c>
      <c r="C85" s="186">
        <v>2.1053338449731389</v>
      </c>
      <c r="D85" s="187">
        <v>-0.26282488214274347</v>
      </c>
      <c r="E85" s="186">
        <v>1.8682170542635659</v>
      </c>
      <c r="F85" s="187">
        <f t="shared" si="19"/>
        <v>-0.23711679070957303</v>
      </c>
      <c r="G85" s="186">
        <v>2.0302549713309745</v>
      </c>
      <c r="H85" s="187">
        <f t="shared" si="17"/>
        <v>0.16203791706740867</v>
      </c>
      <c r="I85" s="186">
        <v>2.1468809073724007</v>
      </c>
      <c r="J85" s="187">
        <f t="shared" si="18"/>
        <v>0.11662593604142613</v>
      </c>
      <c r="K85" s="186">
        <v>2.4931281569364501</v>
      </c>
      <c r="L85" s="187">
        <f t="shared" si="20"/>
        <v>0.3462472495640494</v>
      </c>
      <c r="M85" s="187">
        <f t="shared" si="21"/>
        <v>0.38779431196331116</v>
      </c>
    </row>
    <row r="86" spans="1:14" x14ac:dyDescent="0.25">
      <c r="A86" s="1"/>
      <c r="B86" s="115" t="s">
        <v>94</v>
      </c>
      <c r="C86" s="186">
        <v>2.240995475113122</v>
      </c>
      <c r="D86" s="187">
        <v>-9.5563555140519618E-2</v>
      </c>
      <c r="E86" s="186">
        <v>1.9035997559487492</v>
      </c>
      <c r="F86" s="187">
        <f t="shared" si="19"/>
        <v>-0.33739571916437283</v>
      </c>
      <c r="G86" s="186">
        <v>2.3342264842758427</v>
      </c>
      <c r="H86" s="187">
        <f t="shared" si="17"/>
        <v>0.43062672832709348</v>
      </c>
      <c r="I86" s="186">
        <v>2.214271975379881</v>
      </c>
      <c r="J86" s="187">
        <f t="shared" si="18"/>
        <v>-0.11995450889596171</v>
      </c>
      <c r="K86" s="186">
        <v>2.7471658317954124</v>
      </c>
      <c r="L86" s="187">
        <f t="shared" si="20"/>
        <v>0.53289385641553144</v>
      </c>
      <c r="M86" s="187">
        <f t="shared" si="21"/>
        <v>0.50617035668229038</v>
      </c>
    </row>
    <row r="87" spans="1:14" ht="15.75" x14ac:dyDescent="0.25">
      <c r="B87" s="118" t="s">
        <v>36</v>
      </c>
      <c r="C87" s="188">
        <v>2.1513226933851644</v>
      </c>
      <c r="D87" s="189">
        <v>-9.0059566472846075E-2</v>
      </c>
      <c r="E87" s="188">
        <v>2.044368740765063</v>
      </c>
      <c r="F87" s="189">
        <f t="shared" si="19"/>
        <v>-0.10695395262010132</v>
      </c>
      <c r="G87" s="188">
        <v>2.0270737515086279</v>
      </c>
      <c r="H87" s="189">
        <f t="shared" si="17"/>
        <v>-1.7294989256435134E-2</v>
      </c>
      <c r="I87" s="188">
        <v>2.233020099749556</v>
      </c>
      <c r="J87" s="189">
        <f t="shared" si="18"/>
        <v>0.20594634824092806</v>
      </c>
      <c r="K87" s="188">
        <v>2.3433113659705582</v>
      </c>
      <c r="L87" s="189">
        <v>0.11029126622100227</v>
      </c>
      <c r="M87" s="189">
        <v>0.19198867258539387</v>
      </c>
    </row>
    <row r="88" spans="1:14" ht="6" customHeight="1" x14ac:dyDescent="0.25"/>
    <row r="89" spans="1:14" x14ac:dyDescent="0.25">
      <c r="B89" s="106" t="s">
        <v>41</v>
      </c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</row>
    <row r="92" spans="1:14" ht="48.75" customHeight="1" thickBot="1" x14ac:dyDescent="0.3">
      <c r="B92" s="265" t="s">
        <v>299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1" t="s">
        <v>115</v>
      </c>
    </row>
    <row r="93" spans="1:14" ht="10.5" customHeight="1" thickBot="1" x14ac:dyDescent="0.3">
      <c r="B93" s="107"/>
      <c r="C93" s="190"/>
      <c r="D93" s="190"/>
      <c r="E93" s="190"/>
      <c r="F93" s="190"/>
      <c r="G93" s="190"/>
      <c r="H93" s="190"/>
      <c r="I93" s="190"/>
      <c r="J93" s="190"/>
      <c r="K93" s="40"/>
      <c r="L93" s="40"/>
      <c r="N93" s="1" t="s">
        <v>116</v>
      </c>
    </row>
    <row r="94" spans="1:14" ht="22.5" thickTop="1" thickBot="1" x14ac:dyDescent="0.3">
      <c r="B94" s="122" t="s">
        <v>97</v>
      </c>
      <c r="C94" s="295" t="s">
        <v>38</v>
      </c>
      <c r="D94" s="296"/>
      <c r="E94" s="296"/>
      <c r="F94" s="296"/>
      <c r="G94" s="296"/>
      <c r="H94" s="296"/>
      <c r="I94" s="296"/>
      <c r="J94" s="296"/>
      <c r="K94" s="296"/>
      <c r="L94" s="296"/>
      <c r="M94" s="297"/>
    </row>
    <row r="95" spans="1:14" ht="22.5" thickTop="1" thickBot="1" x14ac:dyDescent="0.3">
      <c r="B95" s="110"/>
      <c r="C95" s="286">
        <v>2019</v>
      </c>
      <c r="D95" s="287"/>
      <c r="E95" s="288" t="s">
        <v>278</v>
      </c>
      <c r="F95" s="287"/>
      <c r="G95" s="288" t="s">
        <v>279</v>
      </c>
      <c r="H95" s="287"/>
      <c r="I95" s="288">
        <v>2022</v>
      </c>
      <c r="J95" s="287"/>
      <c r="K95" s="288">
        <v>2023</v>
      </c>
      <c r="L95" s="289"/>
      <c r="M95" s="290"/>
    </row>
    <row r="96" spans="1:14" ht="16.5" thickTop="1" thickBot="1" x14ac:dyDescent="0.3">
      <c r="B96" s="86"/>
      <c r="C96" s="112" t="s">
        <v>70</v>
      </c>
      <c r="D96" s="113" t="str">
        <f>CONCATENATE("def ",RIGHT(C95,2),"/",RIGHT(C95-1,2))</f>
        <v>def 19/18</v>
      </c>
      <c r="E96" s="114" t="s">
        <v>70</v>
      </c>
      <c r="F96" s="113" t="str">
        <f>CONCATENATE("def ",RIGHT(E95,2),"/",RIGHT(C95,2))</f>
        <v>def 20/19</v>
      </c>
      <c r="G96" s="114" t="s">
        <v>70</v>
      </c>
      <c r="H96" s="113" t="str">
        <f>CONCATENATE("def ",RIGHT(G95,2),"/",RIGHT(E95,2))</f>
        <v>def 21/20</v>
      </c>
      <c r="I96" s="114" t="s">
        <v>70</v>
      </c>
      <c r="J96" s="113" t="str">
        <f>CONCATENATE("def ",RIGHT(I95,2),"/",RIGHT(G95,2))</f>
        <v>def 22/21</v>
      </c>
      <c r="K96" s="114" t="s">
        <v>70</v>
      </c>
      <c r="L96" s="113" t="str">
        <f>CONCATENATE("def ",RIGHT(K95,2),"/",RIGHT(I95,2))</f>
        <v>def 23/22</v>
      </c>
      <c r="M96" s="113" t="str">
        <f>CONCATENATE("def ",RIGHT(K95,2),"/",RIGHT(C95,2))</f>
        <v>def 23/19</v>
      </c>
    </row>
    <row r="97" spans="2:13" x14ac:dyDescent="0.25">
      <c r="B97" s="115" t="s">
        <v>72</v>
      </c>
      <c r="C97" s="186" t="s">
        <v>225</v>
      </c>
      <c r="D97" s="187" t="s">
        <v>225</v>
      </c>
      <c r="E97" s="186" t="s">
        <v>225</v>
      </c>
      <c r="F97" s="187" t="str">
        <f>IFERROR(E97-C97,"-")</f>
        <v>-</v>
      </c>
      <c r="G97" s="186" t="s">
        <v>225</v>
      </c>
      <c r="H97" s="187" t="str">
        <f t="shared" ref="H97:H109" si="22">IFERROR(G97-E97,"-")</f>
        <v>-</v>
      </c>
      <c r="I97" s="186" t="s">
        <v>225</v>
      </c>
      <c r="J97" s="187" t="str">
        <f t="shared" ref="J97:J109" si="23">IFERROR(I97-G97,"-")</f>
        <v>-</v>
      </c>
      <c r="K97" s="186" t="s">
        <v>225</v>
      </c>
      <c r="L97" s="187" t="str">
        <f>IFERROR(K97-I97,"-")</f>
        <v>-</v>
      </c>
      <c r="M97" s="187" t="str">
        <f>IFERROR(K97-C97,"-")</f>
        <v>-</v>
      </c>
    </row>
    <row r="98" spans="2:13" x14ac:dyDescent="0.25">
      <c r="B98" s="115" t="s">
        <v>74</v>
      </c>
      <c r="C98" s="186" t="s">
        <v>225</v>
      </c>
      <c r="D98" s="187" t="s">
        <v>225</v>
      </c>
      <c r="E98" s="186" t="s">
        <v>225</v>
      </c>
      <c r="F98" s="187" t="str">
        <f t="shared" ref="F98:F109" si="24">IFERROR(E98-C98,"-")</f>
        <v>-</v>
      </c>
      <c r="G98" s="186" t="s">
        <v>225</v>
      </c>
      <c r="H98" s="187" t="str">
        <f t="shared" si="22"/>
        <v>-</v>
      </c>
      <c r="I98" s="186" t="s">
        <v>225</v>
      </c>
      <c r="J98" s="187" t="str">
        <f t="shared" si="23"/>
        <v>-</v>
      </c>
      <c r="K98" s="186" t="s">
        <v>225</v>
      </c>
      <c r="L98" s="187" t="str">
        <f t="shared" ref="L98:L108" si="25">IFERROR(K98-I98,"-")</f>
        <v>-</v>
      </c>
      <c r="M98" s="187" t="str">
        <f t="shared" ref="M98:M108" si="26">IFERROR(K98-C98,"-")</f>
        <v>-</v>
      </c>
    </row>
    <row r="99" spans="2:13" x14ac:dyDescent="0.25">
      <c r="B99" s="115" t="s">
        <v>76</v>
      </c>
      <c r="C99" s="186" t="s">
        <v>225</v>
      </c>
      <c r="D99" s="187" t="s">
        <v>225</v>
      </c>
      <c r="E99" s="186" t="s">
        <v>225</v>
      </c>
      <c r="F99" s="187" t="str">
        <f t="shared" si="24"/>
        <v>-</v>
      </c>
      <c r="G99" s="186" t="s">
        <v>225</v>
      </c>
      <c r="H99" s="187" t="str">
        <f t="shared" si="22"/>
        <v>-</v>
      </c>
      <c r="I99" s="186" t="s">
        <v>225</v>
      </c>
      <c r="J99" s="187" t="str">
        <f t="shared" si="23"/>
        <v>-</v>
      </c>
      <c r="K99" s="186" t="s">
        <v>225</v>
      </c>
      <c r="L99" s="187" t="str">
        <f t="shared" si="25"/>
        <v>-</v>
      </c>
      <c r="M99" s="187" t="str">
        <f t="shared" si="26"/>
        <v>-</v>
      </c>
    </row>
    <row r="100" spans="2:13" x14ac:dyDescent="0.25">
      <c r="B100" s="115" t="s">
        <v>78</v>
      </c>
      <c r="C100" s="186" t="s">
        <v>225</v>
      </c>
      <c r="D100" s="187" t="s">
        <v>225</v>
      </c>
      <c r="E100" s="186" t="s">
        <v>225</v>
      </c>
      <c r="F100" s="187" t="str">
        <f t="shared" si="24"/>
        <v>-</v>
      </c>
      <c r="G100" s="186" t="s">
        <v>225</v>
      </c>
      <c r="H100" s="187" t="str">
        <f t="shared" si="22"/>
        <v>-</v>
      </c>
      <c r="I100" s="186" t="s">
        <v>225</v>
      </c>
      <c r="J100" s="187" t="str">
        <f t="shared" si="23"/>
        <v>-</v>
      </c>
      <c r="K100" s="186" t="s">
        <v>225</v>
      </c>
      <c r="L100" s="187" t="str">
        <f t="shared" si="25"/>
        <v>-</v>
      </c>
      <c r="M100" s="187" t="str">
        <f t="shared" si="26"/>
        <v>-</v>
      </c>
    </row>
    <row r="101" spans="2:13" x14ac:dyDescent="0.25">
      <c r="B101" s="115" t="s">
        <v>80</v>
      </c>
      <c r="C101" s="186" t="s">
        <v>225</v>
      </c>
      <c r="D101" s="187" t="s">
        <v>225</v>
      </c>
      <c r="E101" s="186" t="s">
        <v>225</v>
      </c>
      <c r="F101" s="187" t="str">
        <f t="shared" si="24"/>
        <v>-</v>
      </c>
      <c r="G101" s="186" t="s">
        <v>225</v>
      </c>
      <c r="H101" s="187" t="str">
        <f t="shared" si="22"/>
        <v>-</v>
      </c>
      <c r="I101" s="186" t="s">
        <v>225</v>
      </c>
      <c r="J101" s="187" t="str">
        <f t="shared" si="23"/>
        <v>-</v>
      </c>
      <c r="K101" s="186" t="s">
        <v>225</v>
      </c>
      <c r="L101" s="187" t="str">
        <f t="shared" si="25"/>
        <v>-</v>
      </c>
      <c r="M101" s="187" t="str">
        <f t="shared" si="26"/>
        <v>-</v>
      </c>
    </row>
    <row r="102" spans="2:13" x14ac:dyDescent="0.25">
      <c r="B102" s="115" t="s">
        <v>82</v>
      </c>
      <c r="C102" s="186" t="s">
        <v>225</v>
      </c>
      <c r="D102" s="187" t="s">
        <v>225</v>
      </c>
      <c r="E102" s="186" t="s">
        <v>225</v>
      </c>
      <c r="F102" s="187" t="str">
        <f t="shared" si="24"/>
        <v>-</v>
      </c>
      <c r="G102" s="186" t="s">
        <v>225</v>
      </c>
      <c r="H102" s="187" t="str">
        <f t="shared" si="22"/>
        <v>-</v>
      </c>
      <c r="I102" s="186" t="s">
        <v>225</v>
      </c>
      <c r="J102" s="187" t="str">
        <f t="shared" si="23"/>
        <v>-</v>
      </c>
      <c r="K102" s="186" t="s">
        <v>225</v>
      </c>
      <c r="L102" s="187" t="str">
        <f t="shared" si="25"/>
        <v>-</v>
      </c>
      <c r="M102" s="187" t="str">
        <f t="shared" si="26"/>
        <v>-</v>
      </c>
    </row>
    <row r="103" spans="2:13" x14ac:dyDescent="0.25">
      <c r="B103" s="115" t="s">
        <v>84</v>
      </c>
      <c r="C103" s="186" t="s">
        <v>225</v>
      </c>
      <c r="D103" s="187" t="s">
        <v>225</v>
      </c>
      <c r="E103" s="186" t="s">
        <v>225</v>
      </c>
      <c r="F103" s="187" t="str">
        <f t="shared" si="24"/>
        <v>-</v>
      </c>
      <c r="G103" s="186" t="s">
        <v>225</v>
      </c>
      <c r="H103" s="187" t="str">
        <f t="shared" si="22"/>
        <v>-</v>
      </c>
      <c r="I103" s="186" t="s">
        <v>225</v>
      </c>
      <c r="J103" s="187" t="str">
        <f t="shared" si="23"/>
        <v>-</v>
      </c>
      <c r="K103" s="186" t="s">
        <v>225</v>
      </c>
      <c r="L103" s="187" t="str">
        <f t="shared" si="25"/>
        <v>-</v>
      </c>
      <c r="M103" s="187" t="str">
        <f t="shared" si="26"/>
        <v>-</v>
      </c>
    </row>
    <row r="104" spans="2:13" x14ac:dyDescent="0.25">
      <c r="B104" s="115" t="s">
        <v>86</v>
      </c>
      <c r="C104" s="186" t="s">
        <v>225</v>
      </c>
      <c r="D104" s="187" t="s">
        <v>225</v>
      </c>
      <c r="E104" s="186" t="s">
        <v>225</v>
      </c>
      <c r="F104" s="187" t="str">
        <f t="shared" si="24"/>
        <v>-</v>
      </c>
      <c r="G104" s="186" t="s">
        <v>225</v>
      </c>
      <c r="H104" s="187" t="str">
        <f t="shared" si="22"/>
        <v>-</v>
      </c>
      <c r="I104" s="186" t="s">
        <v>225</v>
      </c>
      <c r="J104" s="187" t="str">
        <f t="shared" si="23"/>
        <v>-</v>
      </c>
      <c r="K104" s="186" t="s">
        <v>225</v>
      </c>
      <c r="L104" s="187" t="str">
        <f t="shared" si="25"/>
        <v>-</v>
      </c>
      <c r="M104" s="187" t="str">
        <f t="shared" si="26"/>
        <v>-</v>
      </c>
    </row>
    <row r="105" spans="2:13" x14ac:dyDescent="0.25">
      <c r="B105" s="115" t="s">
        <v>88</v>
      </c>
      <c r="C105" s="186" t="s">
        <v>225</v>
      </c>
      <c r="D105" s="187" t="s">
        <v>225</v>
      </c>
      <c r="E105" s="186" t="s">
        <v>225</v>
      </c>
      <c r="F105" s="187" t="str">
        <f t="shared" si="24"/>
        <v>-</v>
      </c>
      <c r="G105" s="186" t="s">
        <v>225</v>
      </c>
      <c r="H105" s="187" t="str">
        <f t="shared" si="22"/>
        <v>-</v>
      </c>
      <c r="I105" s="186" t="s">
        <v>225</v>
      </c>
      <c r="J105" s="187" t="str">
        <f t="shared" si="23"/>
        <v>-</v>
      </c>
      <c r="K105" s="186" t="s">
        <v>225</v>
      </c>
      <c r="L105" s="187" t="str">
        <f t="shared" si="25"/>
        <v>-</v>
      </c>
      <c r="M105" s="187" t="str">
        <f t="shared" si="26"/>
        <v>-</v>
      </c>
    </row>
    <row r="106" spans="2:13" x14ac:dyDescent="0.25">
      <c r="B106" s="115" t="s">
        <v>90</v>
      </c>
      <c r="C106" s="186" t="s">
        <v>225</v>
      </c>
      <c r="D106" s="187" t="s">
        <v>225</v>
      </c>
      <c r="E106" s="186" t="s">
        <v>225</v>
      </c>
      <c r="F106" s="187" t="str">
        <f t="shared" si="24"/>
        <v>-</v>
      </c>
      <c r="G106" s="186" t="s">
        <v>225</v>
      </c>
      <c r="H106" s="187" t="str">
        <f t="shared" si="22"/>
        <v>-</v>
      </c>
      <c r="I106" s="186" t="s">
        <v>225</v>
      </c>
      <c r="J106" s="187" t="str">
        <f t="shared" si="23"/>
        <v>-</v>
      </c>
      <c r="K106" s="186" t="s">
        <v>225</v>
      </c>
      <c r="L106" s="187" t="str">
        <f t="shared" si="25"/>
        <v>-</v>
      </c>
      <c r="M106" s="187" t="str">
        <f t="shared" si="26"/>
        <v>-</v>
      </c>
    </row>
    <row r="107" spans="2:13" x14ac:dyDescent="0.25">
      <c r="B107" s="115" t="s">
        <v>92</v>
      </c>
      <c r="C107" s="186" t="s">
        <v>225</v>
      </c>
      <c r="D107" s="187" t="s">
        <v>225</v>
      </c>
      <c r="E107" s="186" t="s">
        <v>225</v>
      </c>
      <c r="F107" s="187" t="str">
        <f t="shared" si="24"/>
        <v>-</v>
      </c>
      <c r="G107" s="186" t="s">
        <v>225</v>
      </c>
      <c r="H107" s="187" t="str">
        <f t="shared" si="22"/>
        <v>-</v>
      </c>
      <c r="I107" s="186" t="s">
        <v>225</v>
      </c>
      <c r="J107" s="187" t="str">
        <f t="shared" si="23"/>
        <v>-</v>
      </c>
      <c r="K107" s="186" t="s">
        <v>225</v>
      </c>
      <c r="L107" s="187" t="str">
        <f t="shared" si="25"/>
        <v>-</v>
      </c>
      <c r="M107" s="187" t="str">
        <f t="shared" si="26"/>
        <v>-</v>
      </c>
    </row>
    <row r="108" spans="2:13" x14ac:dyDescent="0.25">
      <c r="B108" s="115" t="s">
        <v>94</v>
      </c>
      <c r="C108" s="186" t="s">
        <v>225</v>
      </c>
      <c r="D108" s="187" t="s">
        <v>225</v>
      </c>
      <c r="E108" s="186" t="s">
        <v>225</v>
      </c>
      <c r="F108" s="187" t="str">
        <f t="shared" si="24"/>
        <v>-</v>
      </c>
      <c r="G108" s="186" t="s">
        <v>225</v>
      </c>
      <c r="H108" s="187" t="str">
        <f t="shared" si="22"/>
        <v>-</v>
      </c>
      <c r="I108" s="186" t="s">
        <v>225</v>
      </c>
      <c r="J108" s="187" t="str">
        <f t="shared" si="23"/>
        <v>-</v>
      </c>
      <c r="K108" s="186" t="s">
        <v>225</v>
      </c>
      <c r="L108" s="187" t="str">
        <f t="shared" si="25"/>
        <v>-</v>
      </c>
      <c r="M108" s="187" t="str">
        <f t="shared" si="26"/>
        <v>-</v>
      </c>
    </row>
    <row r="109" spans="2:13" ht="15.75" x14ac:dyDescent="0.25">
      <c r="B109" s="118" t="s">
        <v>36</v>
      </c>
      <c r="C109" s="188" t="s">
        <v>225</v>
      </c>
      <c r="D109" s="189" t="s">
        <v>225</v>
      </c>
      <c r="E109" s="188" t="s">
        <v>225</v>
      </c>
      <c r="F109" s="189" t="str">
        <f t="shared" si="24"/>
        <v>-</v>
      </c>
      <c r="G109" s="188" t="s">
        <v>225</v>
      </c>
      <c r="H109" s="189" t="str">
        <f t="shared" si="22"/>
        <v>-</v>
      </c>
      <c r="I109" s="188" t="s">
        <v>225</v>
      </c>
      <c r="J109" s="189" t="str">
        <f t="shared" si="23"/>
        <v>-</v>
      </c>
      <c r="K109" s="188" t="s">
        <v>225</v>
      </c>
      <c r="L109" s="189" t="s">
        <v>225</v>
      </c>
      <c r="M109" s="189" t="s">
        <v>225</v>
      </c>
    </row>
    <row r="110" spans="2:13" ht="6" customHeight="1" x14ac:dyDescent="0.25"/>
    <row r="111" spans="2:13" x14ac:dyDescent="0.25">
      <c r="B111" s="106" t="s">
        <v>41</v>
      </c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</row>
  </sheetData>
  <mergeCells count="35"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3D126-BF0E-4B62-8F78-542E34EE6B9A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56BD3-C66E-4E55-8C26-DD0C9E558597}">
  <sheetPr>
    <tabColor rgb="FFAC75D5"/>
  </sheetPr>
  <dimension ref="A1:AB9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1.140625" customWidth="1"/>
    <col min="14" max="14" width="14.85546875" customWidth="1"/>
  </cols>
  <sheetData>
    <row r="1" spans="1:15" ht="18.75" x14ac:dyDescent="0.3">
      <c r="C1" s="80"/>
      <c r="D1" s="194"/>
    </row>
    <row r="2" spans="1:15" ht="18.75" x14ac:dyDescent="0.3">
      <c r="D2" s="194"/>
    </row>
    <row r="4" spans="1:15" ht="48.75" customHeight="1" thickBot="1" x14ac:dyDescent="0.3">
      <c r="B4" s="265" t="s">
        <v>300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O4" s="1" t="s">
        <v>152</v>
      </c>
    </row>
    <row r="5" spans="1:15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O5" s="1" t="s">
        <v>153</v>
      </c>
    </row>
    <row r="6" spans="1:15" ht="22.5" thickTop="1" thickBot="1" x14ac:dyDescent="0.3">
      <c r="B6" s="110"/>
      <c r="C6" s="283" t="s">
        <v>154</v>
      </c>
      <c r="D6" s="284"/>
      <c r="E6" s="284"/>
      <c r="F6" s="284"/>
      <c r="G6" s="284"/>
      <c r="H6" s="284"/>
      <c r="I6" s="284"/>
      <c r="J6" s="284"/>
      <c r="K6" s="284"/>
      <c r="L6" s="284"/>
      <c r="M6" s="285"/>
    </row>
    <row r="7" spans="1:15" ht="22.5" thickTop="1" thickBot="1" x14ac:dyDescent="0.3">
      <c r="B7" s="110"/>
      <c r="C7" s="286">
        <v>2019</v>
      </c>
      <c r="D7" s="287"/>
      <c r="E7" s="288" t="s">
        <v>278</v>
      </c>
      <c r="F7" s="287"/>
      <c r="G7" s="288" t="s">
        <v>279</v>
      </c>
      <c r="H7" s="287"/>
      <c r="I7" s="288">
        <v>2022</v>
      </c>
      <c r="J7" s="287"/>
      <c r="K7" s="288">
        <v>2023</v>
      </c>
      <c r="L7" s="289"/>
      <c r="M7" s="290"/>
    </row>
    <row r="8" spans="1:15" ht="16.5" thickTop="1" thickBot="1" x14ac:dyDescent="0.3">
      <c r="B8" s="86"/>
      <c r="C8" s="112" t="s">
        <v>70</v>
      </c>
      <c r="D8" s="113" t="str">
        <f>CONCATENATE("var ",RIGHT(C7,2),"/",RIGHT(C7-1,2))</f>
        <v>var 19/18</v>
      </c>
      <c r="E8" s="114" t="s">
        <v>70</v>
      </c>
      <c r="F8" s="113" t="str">
        <f>CONCATENATE("var ",RIGHT(E7,2),"/",RIGHT(C7,2))</f>
        <v>var 20/19</v>
      </c>
      <c r="G8" s="114" t="s">
        <v>70</v>
      </c>
      <c r="H8" s="113" t="str">
        <f>CONCATENATE("var ",RIGHT(G7,2),"/",RIGHT(E7,2))</f>
        <v>var 21/20</v>
      </c>
      <c r="I8" s="114" t="s">
        <v>70</v>
      </c>
      <c r="J8" s="113" t="str">
        <f>CONCATENATE("var ",RIGHT(I7,2),"/",RIGHT(G7,2))</f>
        <v>var 22/21</v>
      </c>
      <c r="K8" s="114" t="s">
        <v>70</v>
      </c>
      <c r="L8" s="113" t="str">
        <f>CONCATENATE("var ",RIGHT(K7,2),"/",RIGHT(I7,2))</f>
        <v>var 23/22</v>
      </c>
      <c r="M8" s="113" t="str">
        <f>CONCATENATE("var ",RIGHT(K7,2),"/",RIGHT(C7,2))</f>
        <v>var 23/19</v>
      </c>
    </row>
    <row r="9" spans="1:15" x14ac:dyDescent="0.25">
      <c r="A9" s="1" t="s">
        <v>71</v>
      </c>
      <c r="B9" s="115" t="s">
        <v>72</v>
      </c>
      <c r="C9" s="195">
        <v>0.58660000000000001</v>
      </c>
      <c r="D9" s="117"/>
      <c r="E9" s="195">
        <v>0.52139999999999997</v>
      </c>
      <c r="F9" s="117">
        <f t="shared" ref="F9:F21" si="0">IFERROR(E9/C9-1,"-")</f>
        <v>-0.11114899420388691</v>
      </c>
      <c r="G9" s="195">
        <v>0.17649999999999999</v>
      </c>
      <c r="H9" s="117">
        <f t="shared" ref="H9:J21" si="1">IFERROR(G9/E9-1,"-")</f>
        <v>-0.66148830072880704</v>
      </c>
      <c r="I9" s="195">
        <v>0.51840000000000008</v>
      </c>
      <c r="J9" s="117">
        <f t="shared" si="1"/>
        <v>1.9371104815864029</v>
      </c>
      <c r="K9" s="195">
        <v>0.67859999999999998</v>
      </c>
      <c r="L9" s="117">
        <f t="shared" ref="L9:L14" si="2">IFERROR(K9/I9-1,"-")</f>
        <v>0.30902777777777746</v>
      </c>
      <c r="M9" s="117">
        <f>IFERROR(K9/C9-1,"-")</f>
        <v>0.15683600409137388</v>
      </c>
    </row>
    <row r="10" spans="1:15" x14ac:dyDescent="0.25">
      <c r="A10" s="1" t="s">
        <v>73</v>
      </c>
      <c r="B10" s="115" t="s">
        <v>74</v>
      </c>
      <c r="C10" s="195">
        <v>0.61280000000000001</v>
      </c>
      <c r="D10" s="117"/>
      <c r="E10" s="195">
        <v>0.626</v>
      </c>
      <c r="F10" s="117">
        <f t="shared" si="0"/>
        <v>2.1540469973890364E-2</v>
      </c>
      <c r="G10" s="195">
        <v>0.32640000000000002</v>
      </c>
      <c r="H10" s="117">
        <f t="shared" si="1"/>
        <v>-0.47859424920127791</v>
      </c>
      <c r="I10" s="195">
        <v>0.60040000000000004</v>
      </c>
      <c r="J10" s="117">
        <f t="shared" si="1"/>
        <v>0.83946078431372539</v>
      </c>
      <c r="K10" s="195">
        <v>0.6581999999999999</v>
      </c>
      <c r="L10" s="117">
        <f t="shared" si="2"/>
        <v>9.6269153897401427E-2</v>
      </c>
      <c r="M10" s="117">
        <f t="shared" ref="M10:M14" si="3">IFERROR(K10/C10-1,"-")</f>
        <v>7.4086161879895363E-2</v>
      </c>
    </row>
    <row r="11" spans="1:15" x14ac:dyDescent="0.25">
      <c r="A11" s="1" t="s">
        <v>75</v>
      </c>
      <c r="B11" s="115" t="s">
        <v>76</v>
      </c>
      <c r="C11" s="195">
        <v>0.57830000000000004</v>
      </c>
      <c r="D11" s="117"/>
      <c r="E11" s="195">
        <v>0.22870000000000001</v>
      </c>
      <c r="F11" s="117">
        <f t="shared" si="0"/>
        <v>-0.60453052049109457</v>
      </c>
      <c r="G11" s="195">
        <v>0.3256</v>
      </c>
      <c r="H11" s="117">
        <f t="shared" si="1"/>
        <v>0.4236991692173151</v>
      </c>
      <c r="I11" s="195">
        <v>0.59799999999999998</v>
      </c>
      <c r="J11" s="117">
        <f t="shared" si="1"/>
        <v>0.83660933660933656</v>
      </c>
      <c r="K11" s="195">
        <v>0.65930000000000011</v>
      </c>
      <c r="L11" s="117">
        <f t="shared" si="2"/>
        <v>0.10250836120401363</v>
      </c>
      <c r="M11" s="117">
        <f t="shared" si="3"/>
        <v>0.14006570983918398</v>
      </c>
    </row>
    <row r="12" spans="1:15" x14ac:dyDescent="0.25">
      <c r="A12" s="1" t="s">
        <v>77</v>
      </c>
      <c r="B12" s="115" t="s">
        <v>78</v>
      </c>
      <c r="C12" s="195">
        <v>0.46279999999999999</v>
      </c>
      <c r="D12" s="117"/>
      <c r="E12" s="195">
        <v>0</v>
      </c>
      <c r="F12" s="117">
        <f t="shared" si="0"/>
        <v>-1</v>
      </c>
      <c r="G12" s="195">
        <v>0.27410000000000001</v>
      </c>
      <c r="H12" s="117" t="str">
        <f t="shared" si="1"/>
        <v>-</v>
      </c>
      <c r="I12" s="195">
        <v>0.55030000000000001</v>
      </c>
      <c r="J12" s="117">
        <f t="shared" si="1"/>
        <v>1.0076614374315942</v>
      </c>
      <c r="K12" s="195">
        <v>0.49869999999999998</v>
      </c>
      <c r="L12" s="117">
        <f t="shared" si="2"/>
        <v>-9.3767036162093476E-2</v>
      </c>
      <c r="M12" s="117">
        <f t="shared" si="3"/>
        <v>7.7571305099394916E-2</v>
      </c>
    </row>
    <row r="13" spans="1:15" x14ac:dyDescent="0.25">
      <c r="A13" s="1" t="s">
        <v>79</v>
      </c>
      <c r="B13" s="115" t="s">
        <v>80</v>
      </c>
      <c r="C13" s="195">
        <v>0.41720000000000002</v>
      </c>
      <c r="D13" s="117"/>
      <c r="E13" s="195">
        <v>0</v>
      </c>
      <c r="F13" s="117">
        <f t="shared" si="0"/>
        <v>-1</v>
      </c>
      <c r="G13" s="195">
        <v>0.32590000000000002</v>
      </c>
      <c r="H13" s="117" t="str">
        <f t="shared" si="1"/>
        <v>-</v>
      </c>
      <c r="I13" s="195">
        <v>0.53539999999999999</v>
      </c>
      <c r="J13" s="117">
        <f t="shared" si="1"/>
        <v>0.64283522552930328</v>
      </c>
      <c r="K13" s="195">
        <v>0.48149999999999998</v>
      </c>
      <c r="L13" s="117">
        <f t="shared" si="2"/>
        <v>-0.10067239447142329</v>
      </c>
      <c r="M13" s="117">
        <f t="shared" si="3"/>
        <v>0.15412272291466911</v>
      </c>
    </row>
    <row r="14" spans="1:15" x14ac:dyDescent="0.25">
      <c r="A14" s="1" t="s">
        <v>81</v>
      </c>
      <c r="B14" s="115" t="s">
        <v>82</v>
      </c>
      <c r="C14" s="195">
        <v>0.38740000000000002</v>
      </c>
      <c r="D14" s="117"/>
      <c r="E14" s="195">
        <v>0</v>
      </c>
      <c r="F14" s="117">
        <f t="shared" si="0"/>
        <v>-1</v>
      </c>
      <c r="G14" s="195">
        <v>0.37560000000000004</v>
      </c>
      <c r="H14" s="117" t="str">
        <f t="shared" si="1"/>
        <v>-</v>
      </c>
      <c r="I14" s="195">
        <v>0.49780000000000002</v>
      </c>
      <c r="J14" s="117">
        <f t="shared" si="1"/>
        <v>0.32534611288604887</v>
      </c>
      <c r="K14" s="195">
        <v>0.47020000000000001</v>
      </c>
      <c r="L14" s="117">
        <f t="shared" si="2"/>
        <v>-5.5443953394937795E-2</v>
      </c>
      <c r="M14" s="117">
        <f t="shared" si="3"/>
        <v>0.21373257614868346</v>
      </c>
    </row>
    <row r="15" spans="1:15" x14ac:dyDescent="0.25">
      <c r="A15" s="1" t="s">
        <v>83</v>
      </c>
      <c r="B15" s="115" t="s">
        <v>84</v>
      </c>
      <c r="C15" s="195">
        <v>0.50600000000000001</v>
      </c>
      <c r="D15" s="117"/>
      <c r="E15" s="195">
        <v>0</v>
      </c>
      <c r="F15" s="117">
        <f t="shared" si="0"/>
        <v>-1</v>
      </c>
      <c r="G15" s="195">
        <v>0.42359999999999998</v>
      </c>
      <c r="H15" s="117" t="str">
        <f t="shared" si="1"/>
        <v>-</v>
      </c>
      <c r="I15" s="195">
        <v>0.52890000000000004</v>
      </c>
      <c r="J15" s="117">
        <f t="shared" si="1"/>
        <v>0.24858356940509929</v>
      </c>
      <c r="K15" s="195">
        <v>0.49259999999999998</v>
      </c>
      <c r="L15" s="117">
        <f>IFERROR(K15/I15-1,"-")</f>
        <v>-6.8633011911514608E-2</v>
      </c>
      <c r="M15" s="117">
        <f>IFERROR(K15/C15-1,"-")</f>
        <v>-2.6482213438735247E-2</v>
      </c>
    </row>
    <row r="16" spans="1:15" x14ac:dyDescent="0.25">
      <c r="A16" s="1" t="s">
        <v>85</v>
      </c>
      <c r="B16" s="115" t="s">
        <v>86</v>
      </c>
      <c r="C16" s="195">
        <v>0.50770000000000004</v>
      </c>
      <c r="D16" s="117"/>
      <c r="E16" s="195">
        <v>0.48630000000000001</v>
      </c>
      <c r="F16" s="117">
        <f t="shared" si="0"/>
        <v>-4.2150876501871215E-2</v>
      </c>
      <c r="G16" s="195">
        <v>0.51919999999999999</v>
      </c>
      <c r="H16" s="117">
        <f t="shared" si="1"/>
        <v>6.7653711700596197E-2</v>
      </c>
      <c r="I16" s="195">
        <v>0.51259999999999994</v>
      </c>
      <c r="J16" s="117">
        <f t="shared" si="1"/>
        <v>-1.2711864406779738E-2</v>
      </c>
      <c r="K16" s="195">
        <v>0.52780000000000005</v>
      </c>
      <c r="L16" s="117">
        <f>IFERROR(K16/I16-1,"-")</f>
        <v>2.9652750682793716E-2</v>
      </c>
      <c r="M16" s="117">
        <f>IFERROR(K16/C16-1,"-")</f>
        <v>3.9590309237738763E-2</v>
      </c>
    </row>
    <row r="17" spans="1:28" x14ac:dyDescent="0.25">
      <c r="A17" s="1" t="s">
        <v>87</v>
      </c>
      <c r="B17" s="115" t="s">
        <v>88</v>
      </c>
      <c r="C17" s="195">
        <v>0.44890000000000002</v>
      </c>
      <c r="D17" s="117"/>
      <c r="E17" s="195">
        <v>0.29170000000000001</v>
      </c>
      <c r="F17" s="117">
        <f t="shared" si="0"/>
        <v>-0.35018935174871912</v>
      </c>
      <c r="G17" s="195">
        <v>0.48560000000000003</v>
      </c>
      <c r="H17" s="117">
        <f t="shared" si="1"/>
        <v>0.66472403153925264</v>
      </c>
      <c r="I17" s="195">
        <v>0.498</v>
      </c>
      <c r="J17" s="117">
        <f t="shared" si="1"/>
        <v>2.5535420098846684E-2</v>
      </c>
      <c r="K17" s="195">
        <v>0.48670000000000002</v>
      </c>
      <c r="L17" s="117">
        <f t="shared" ref="L17:L20" si="4">IFERROR(K17/I17-1,"-")</f>
        <v>-2.269076305220874E-2</v>
      </c>
      <c r="M17" s="117">
        <f t="shared" ref="M17:M20" si="5">IFERROR(K17/C17-1,"-")</f>
        <v>8.4205836489195773E-2</v>
      </c>
    </row>
    <row r="18" spans="1:28" x14ac:dyDescent="0.25">
      <c r="A18" s="1" t="s">
        <v>89</v>
      </c>
      <c r="B18" s="115" t="s">
        <v>90</v>
      </c>
      <c r="C18" s="195">
        <v>0.47789999999999999</v>
      </c>
      <c r="D18" s="117"/>
      <c r="E18" s="195">
        <v>0.33689999999999998</v>
      </c>
      <c r="F18" s="117">
        <f t="shared" si="0"/>
        <v>-0.29504080351537987</v>
      </c>
      <c r="G18" s="195">
        <v>0.5554</v>
      </c>
      <c r="H18" s="117">
        <f t="shared" si="1"/>
        <v>0.64856040368061763</v>
      </c>
      <c r="I18" s="195">
        <v>0.54949999999999999</v>
      </c>
      <c r="J18" s="117">
        <f t="shared" si="1"/>
        <v>-1.0622974432841215E-2</v>
      </c>
      <c r="K18" s="195">
        <v>0.57689999999999997</v>
      </c>
      <c r="L18" s="117">
        <f t="shared" si="4"/>
        <v>4.9863512283894407E-2</v>
      </c>
      <c r="M18" s="117">
        <f t="shared" si="5"/>
        <v>0.20715630885122405</v>
      </c>
      <c r="AA18" s="196"/>
    </row>
    <row r="19" spans="1:28" x14ac:dyDescent="0.25">
      <c r="A19" s="1" t="s">
        <v>91</v>
      </c>
      <c r="B19" s="115" t="s">
        <v>92</v>
      </c>
      <c r="C19" s="195">
        <v>0.58650000000000002</v>
      </c>
      <c r="D19" s="117"/>
      <c r="E19" s="195">
        <v>0.2979</v>
      </c>
      <c r="F19" s="117">
        <f t="shared" si="0"/>
        <v>-0.49207161125319698</v>
      </c>
      <c r="G19" s="195">
        <v>0.65709999999999991</v>
      </c>
      <c r="H19" s="117">
        <f t="shared" si="1"/>
        <v>1.2057737495803957</v>
      </c>
      <c r="I19" s="195">
        <v>0.65969999999999995</v>
      </c>
      <c r="J19" s="117">
        <f t="shared" si="1"/>
        <v>3.956779789986431E-3</v>
      </c>
      <c r="K19" s="195">
        <v>0.67669999999999997</v>
      </c>
      <c r="L19" s="117">
        <f t="shared" si="4"/>
        <v>2.576928907078968E-2</v>
      </c>
      <c r="M19" s="117">
        <f t="shared" si="5"/>
        <v>0.1537936913895992</v>
      </c>
      <c r="AA19" s="196"/>
      <c r="AB19" s="196"/>
    </row>
    <row r="20" spans="1:28" x14ac:dyDescent="0.25">
      <c r="A20" s="1" t="s">
        <v>93</v>
      </c>
      <c r="B20" s="115" t="s">
        <v>94</v>
      </c>
      <c r="C20" s="195">
        <v>0.58310000000000006</v>
      </c>
      <c r="D20" s="117"/>
      <c r="E20" s="195">
        <v>0.26369999999999999</v>
      </c>
      <c r="F20" s="117">
        <f t="shared" si="0"/>
        <v>-0.54776196192762827</v>
      </c>
      <c r="G20" s="195">
        <v>0.60489999999999999</v>
      </c>
      <c r="H20" s="117">
        <f t="shared" si="1"/>
        <v>1.2938945771710277</v>
      </c>
      <c r="I20" s="195">
        <v>0.61580000000000001</v>
      </c>
      <c r="J20" s="117">
        <f t="shared" si="1"/>
        <v>1.8019507356587861E-2</v>
      </c>
      <c r="K20" s="195">
        <v>0.62139999999999995</v>
      </c>
      <c r="L20" s="117">
        <f t="shared" si="4"/>
        <v>9.0938616433906549E-3</v>
      </c>
      <c r="M20" s="117">
        <f t="shared" si="5"/>
        <v>6.5683416223632163E-2</v>
      </c>
      <c r="N20" s="123"/>
    </row>
    <row r="21" spans="1:28" ht="15.75" x14ac:dyDescent="0.25">
      <c r="A21" s="1" t="s">
        <v>0</v>
      </c>
      <c r="B21" s="118" t="s">
        <v>36</v>
      </c>
      <c r="C21" s="197">
        <v>0.51296533102376651</v>
      </c>
      <c r="D21" s="120"/>
      <c r="E21" s="197">
        <v>0.38819999999999999</v>
      </c>
      <c r="F21" s="120">
        <f t="shared" si="0"/>
        <v>-0.24322371021597544</v>
      </c>
      <c r="G21" s="197">
        <v>0.43287194104141685</v>
      </c>
      <c r="H21" s="120">
        <f t="shared" si="1"/>
        <v>0.11507455188412385</v>
      </c>
      <c r="I21" s="197">
        <v>0.55540181632567553</v>
      </c>
      <c r="J21" s="120">
        <f t="shared" si="1"/>
        <v>0.28306264201249109</v>
      </c>
      <c r="K21" s="197">
        <v>0.56942335787332776</v>
      </c>
      <c r="L21" s="120">
        <v>2.5245761060727734E-2</v>
      </c>
      <c r="M21" s="120">
        <v>0.11006207132338441</v>
      </c>
      <c r="N21" s="298"/>
    </row>
    <row r="22" spans="1:28" ht="6" customHeight="1" x14ac:dyDescent="0.25">
      <c r="N22" s="298"/>
    </row>
    <row r="23" spans="1:28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98"/>
      <c r="N23" s="298"/>
    </row>
    <row r="24" spans="1:28" x14ac:dyDescent="0.25">
      <c r="C24" s="199"/>
      <c r="I24" s="199"/>
      <c r="K24" s="199"/>
      <c r="L24" s="117"/>
      <c r="M24" s="199"/>
      <c r="N24" s="298"/>
    </row>
    <row r="26" spans="1:28" ht="21.75" customHeight="1" thickBot="1" x14ac:dyDescent="0.3">
      <c r="B26" s="265" t="s">
        <v>301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O26" s="1" t="s">
        <v>155</v>
      </c>
    </row>
    <row r="27" spans="1:28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O27" s="1" t="s">
        <v>156</v>
      </c>
    </row>
    <row r="28" spans="1:28" ht="22.5" thickTop="1" thickBot="1" x14ac:dyDescent="0.3">
      <c r="B28" s="110"/>
      <c r="C28" s="283" t="s">
        <v>61</v>
      </c>
      <c r="D28" s="284"/>
      <c r="E28" s="284"/>
      <c r="F28" s="284"/>
      <c r="G28" s="284"/>
      <c r="H28" s="284"/>
      <c r="I28" s="284"/>
      <c r="J28" s="284"/>
      <c r="K28" s="284"/>
      <c r="L28" s="284"/>
      <c r="M28" s="285"/>
    </row>
    <row r="29" spans="1:28" ht="22.5" thickTop="1" thickBot="1" x14ac:dyDescent="0.3">
      <c r="B29" s="110"/>
      <c r="C29" s="286">
        <v>2019</v>
      </c>
      <c r="D29" s="287"/>
      <c r="E29" s="288" t="s">
        <v>278</v>
      </c>
      <c r="F29" s="287"/>
      <c r="G29" s="288" t="s">
        <v>279</v>
      </c>
      <c r="H29" s="287"/>
      <c r="I29" s="288">
        <v>2022</v>
      </c>
      <c r="J29" s="287"/>
      <c r="K29" s="288">
        <v>2023</v>
      </c>
      <c r="L29" s="289"/>
      <c r="M29" s="290"/>
    </row>
    <row r="30" spans="1:28" ht="16.5" thickTop="1" thickBot="1" x14ac:dyDescent="0.3">
      <c r="B30" s="86"/>
      <c r="C30" s="112" t="s">
        <v>70</v>
      </c>
      <c r="D30" s="113" t="str">
        <f>CONCATENATE("var ",RIGHT(C29,2),"/",RIGHT(C29-1,2))</f>
        <v>var 19/18</v>
      </c>
      <c r="E30" s="114" t="s">
        <v>70</v>
      </c>
      <c r="F30" s="113" t="str">
        <f>CONCATENATE("var ",RIGHT(E29,2),"/",RIGHT(C29,2))</f>
        <v>var 20/19</v>
      </c>
      <c r="G30" s="114" t="s">
        <v>70</v>
      </c>
      <c r="H30" s="113" t="str">
        <f>CONCATENATE("var ",RIGHT(G29,2),"/",RIGHT(E29,2))</f>
        <v>var 21/20</v>
      </c>
      <c r="I30" s="114" t="s">
        <v>70</v>
      </c>
      <c r="J30" s="113" t="str">
        <f>CONCATENATE("var ",RIGHT(I29,2),"/",RIGHT(G29,2))</f>
        <v>var 22/21</v>
      </c>
      <c r="K30" s="114" t="s">
        <v>70</v>
      </c>
      <c r="L30" s="113" t="str">
        <f>CONCATENATE("var ",RIGHT(K29,2),"/",RIGHT(I29,2))</f>
        <v>var 23/22</v>
      </c>
      <c r="M30" s="113" t="str">
        <f>CONCATENATE("var ",RIGHT(K29,2),"/",RIGHT(C29,2))</f>
        <v>var 23/19</v>
      </c>
    </row>
    <row r="31" spans="1:28" x14ac:dyDescent="0.25">
      <c r="B31" s="115" t="s">
        <v>72</v>
      </c>
      <c r="C31" s="195">
        <v>0.58660000000000001</v>
      </c>
      <c r="D31" s="117"/>
      <c r="E31" s="195">
        <v>0.52139999999999997</v>
      </c>
      <c r="F31" s="117">
        <f t="shared" ref="F31:F43" si="6">IFERROR(E31/C31-1,"-")</f>
        <v>-0.11114899420388691</v>
      </c>
      <c r="G31" s="195">
        <v>0.17649999999999999</v>
      </c>
      <c r="H31" s="117">
        <f t="shared" ref="H31:H43" si="7">IFERROR(G31/E31-1,"-")</f>
        <v>-0.66148830072880704</v>
      </c>
      <c r="I31" s="195">
        <v>0.51840000000000008</v>
      </c>
      <c r="J31" s="117">
        <f t="shared" ref="J31:J43" si="8">IFERROR(I31/G31-1,"-")</f>
        <v>1.9371104815864029</v>
      </c>
      <c r="K31" s="195">
        <v>0.67859999999999998</v>
      </c>
      <c r="L31" s="117">
        <f t="shared" ref="L31:L39" si="9">IFERROR(K31/I31-1,"-")</f>
        <v>0.30902777777777746</v>
      </c>
      <c r="M31" s="117">
        <f>IFERROR(K31/C31-1,"-")</f>
        <v>0.15683600409137388</v>
      </c>
    </row>
    <row r="32" spans="1:28" x14ac:dyDescent="0.25">
      <c r="B32" s="115" t="s">
        <v>74</v>
      </c>
      <c r="C32" s="195">
        <v>0.61280000000000001</v>
      </c>
      <c r="D32" s="117"/>
      <c r="E32" s="195">
        <v>0.626</v>
      </c>
      <c r="F32" s="117">
        <f t="shared" si="6"/>
        <v>2.1540469973890364E-2</v>
      </c>
      <c r="G32" s="195">
        <v>0.32640000000000002</v>
      </c>
      <c r="H32" s="117">
        <f t="shared" si="7"/>
        <v>-0.47859424920127791</v>
      </c>
      <c r="I32" s="195">
        <v>0.60040000000000004</v>
      </c>
      <c r="J32" s="117">
        <f t="shared" si="8"/>
        <v>0.83946078431372539</v>
      </c>
      <c r="K32" s="195">
        <v>0.6581999999999999</v>
      </c>
      <c r="L32" s="117">
        <f t="shared" si="9"/>
        <v>9.6269153897401427E-2</v>
      </c>
      <c r="M32" s="117">
        <f t="shared" ref="M32:M39" si="10">IFERROR(K32/C32-1,"-")</f>
        <v>7.4086161879895363E-2</v>
      </c>
    </row>
    <row r="33" spans="2:15" x14ac:dyDescent="0.25">
      <c r="B33" s="115" t="s">
        <v>76</v>
      </c>
      <c r="C33" s="195">
        <v>0.57830000000000004</v>
      </c>
      <c r="D33" s="117"/>
      <c r="E33" s="195">
        <v>0.22870000000000001</v>
      </c>
      <c r="F33" s="117">
        <f t="shared" si="6"/>
        <v>-0.60453052049109457</v>
      </c>
      <c r="G33" s="195">
        <v>0.3256</v>
      </c>
      <c r="H33" s="117">
        <f t="shared" si="7"/>
        <v>0.4236991692173151</v>
      </c>
      <c r="I33" s="195">
        <v>0.59799999999999998</v>
      </c>
      <c r="J33" s="117">
        <f t="shared" si="8"/>
        <v>0.83660933660933656</v>
      </c>
      <c r="K33" s="195">
        <v>0.65930000000000011</v>
      </c>
      <c r="L33" s="117">
        <f t="shared" si="9"/>
        <v>0.10250836120401363</v>
      </c>
      <c r="M33" s="117">
        <f t="shared" si="10"/>
        <v>0.14006570983918398</v>
      </c>
    </row>
    <row r="34" spans="2:15" x14ac:dyDescent="0.25">
      <c r="B34" s="115" t="s">
        <v>78</v>
      </c>
      <c r="C34" s="195">
        <v>0.46279999999999999</v>
      </c>
      <c r="D34" s="117"/>
      <c r="E34" s="195">
        <v>0</v>
      </c>
      <c r="F34" s="117">
        <f t="shared" si="6"/>
        <v>-1</v>
      </c>
      <c r="G34" s="195">
        <v>0.27410000000000001</v>
      </c>
      <c r="H34" s="117" t="str">
        <f t="shared" si="7"/>
        <v>-</v>
      </c>
      <c r="I34" s="195">
        <v>0.55030000000000001</v>
      </c>
      <c r="J34" s="117">
        <f t="shared" si="8"/>
        <v>1.0076614374315942</v>
      </c>
      <c r="K34" s="195">
        <v>0.49869999999999998</v>
      </c>
      <c r="L34" s="117">
        <f t="shared" si="9"/>
        <v>-9.3767036162093476E-2</v>
      </c>
      <c r="M34" s="117">
        <f t="shared" si="10"/>
        <v>7.7571305099394916E-2</v>
      </c>
    </row>
    <row r="35" spans="2:15" x14ac:dyDescent="0.25">
      <c r="B35" s="115" t="s">
        <v>80</v>
      </c>
      <c r="C35" s="195">
        <v>0.41720000000000002</v>
      </c>
      <c r="D35" s="117"/>
      <c r="E35" s="195">
        <v>0</v>
      </c>
      <c r="F35" s="117">
        <f t="shared" si="6"/>
        <v>-1</v>
      </c>
      <c r="G35" s="195">
        <v>0.32590000000000002</v>
      </c>
      <c r="H35" s="117" t="str">
        <f t="shared" si="7"/>
        <v>-</v>
      </c>
      <c r="I35" s="195">
        <v>0.53539999999999999</v>
      </c>
      <c r="J35" s="117">
        <f t="shared" si="8"/>
        <v>0.64283522552930328</v>
      </c>
      <c r="K35" s="195">
        <v>0.48149999999999998</v>
      </c>
      <c r="L35" s="117">
        <f t="shared" si="9"/>
        <v>-0.10067239447142329</v>
      </c>
      <c r="M35" s="117">
        <f t="shared" si="10"/>
        <v>0.15412272291466911</v>
      </c>
    </row>
    <row r="36" spans="2:15" x14ac:dyDescent="0.25">
      <c r="B36" s="115" t="s">
        <v>82</v>
      </c>
      <c r="C36" s="195">
        <v>0.38740000000000002</v>
      </c>
      <c r="D36" s="117"/>
      <c r="E36" s="195">
        <v>0</v>
      </c>
      <c r="F36" s="117">
        <f t="shared" si="6"/>
        <v>-1</v>
      </c>
      <c r="G36" s="195">
        <v>0.37560000000000004</v>
      </c>
      <c r="H36" s="117" t="str">
        <f t="shared" si="7"/>
        <v>-</v>
      </c>
      <c r="I36" s="195">
        <v>0.49780000000000002</v>
      </c>
      <c r="J36" s="117">
        <f t="shared" si="8"/>
        <v>0.32534611288604887</v>
      </c>
      <c r="K36" s="195">
        <v>0.47020000000000001</v>
      </c>
      <c r="L36" s="117">
        <f t="shared" si="9"/>
        <v>-5.5443953394937795E-2</v>
      </c>
      <c r="M36" s="117">
        <f t="shared" si="10"/>
        <v>0.21373257614868346</v>
      </c>
    </row>
    <row r="37" spans="2:15" x14ac:dyDescent="0.25">
      <c r="B37" s="115" t="s">
        <v>84</v>
      </c>
      <c r="C37" s="195">
        <v>0.50600000000000001</v>
      </c>
      <c r="D37" s="117"/>
      <c r="E37" s="195">
        <v>0</v>
      </c>
      <c r="F37" s="117">
        <f t="shared" si="6"/>
        <v>-1</v>
      </c>
      <c r="G37" s="195">
        <v>0.42359999999999998</v>
      </c>
      <c r="H37" s="117" t="str">
        <f t="shared" si="7"/>
        <v>-</v>
      </c>
      <c r="I37" s="195">
        <v>0.52890000000000004</v>
      </c>
      <c r="J37" s="117">
        <f t="shared" si="8"/>
        <v>0.24858356940509929</v>
      </c>
      <c r="K37" s="195">
        <v>0.49259999999999998</v>
      </c>
      <c r="L37" s="117">
        <f t="shared" si="9"/>
        <v>-6.8633011911514608E-2</v>
      </c>
      <c r="M37" s="117">
        <f t="shared" si="10"/>
        <v>-2.6482213438735247E-2</v>
      </c>
    </row>
    <row r="38" spans="2:15" x14ac:dyDescent="0.25">
      <c r="B38" s="115" t="s">
        <v>86</v>
      </c>
      <c r="C38" s="195">
        <v>0.50770000000000004</v>
      </c>
      <c r="D38" s="117"/>
      <c r="E38" s="195">
        <v>0.48630000000000001</v>
      </c>
      <c r="F38" s="117">
        <f t="shared" si="6"/>
        <v>-4.2150876501871215E-2</v>
      </c>
      <c r="G38" s="195">
        <v>0.51919999999999999</v>
      </c>
      <c r="H38" s="117">
        <f t="shared" si="7"/>
        <v>6.7653711700596197E-2</v>
      </c>
      <c r="I38" s="195">
        <v>0.51259999999999994</v>
      </c>
      <c r="J38" s="117">
        <f t="shared" si="8"/>
        <v>-1.2711864406779738E-2</v>
      </c>
      <c r="K38" s="195">
        <v>0.52780000000000005</v>
      </c>
      <c r="L38" s="117">
        <f t="shared" si="9"/>
        <v>2.9652750682793716E-2</v>
      </c>
      <c r="M38" s="117">
        <f t="shared" si="10"/>
        <v>3.9590309237738763E-2</v>
      </c>
    </row>
    <row r="39" spans="2:15" x14ac:dyDescent="0.25">
      <c r="B39" s="115" t="s">
        <v>88</v>
      </c>
      <c r="C39" s="195">
        <v>0.44890000000000002</v>
      </c>
      <c r="D39" s="117"/>
      <c r="E39" s="195">
        <v>0.29170000000000001</v>
      </c>
      <c r="F39" s="117">
        <f t="shared" si="6"/>
        <v>-0.35018935174871912</v>
      </c>
      <c r="G39" s="195">
        <v>0.48560000000000003</v>
      </c>
      <c r="H39" s="117">
        <f t="shared" si="7"/>
        <v>0.66472403153925264</v>
      </c>
      <c r="I39" s="195">
        <v>0.498</v>
      </c>
      <c r="J39" s="117">
        <f t="shared" si="8"/>
        <v>2.5535420098846684E-2</v>
      </c>
      <c r="K39" s="195">
        <v>0.48670000000000002</v>
      </c>
      <c r="L39" s="117">
        <f t="shared" si="9"/>
        <v>-2.269076305220874E-2</v>
      </c>
      <c r="M39" s="117">
        <f t="shared" si="10"/>
        <v>8.4205836489195773E-2</v>
      </c>
    </row>
    <row r="40" spans="2:15" x14ac:dyDescent="0.25">
      <c r="B40" s="115" t="s">
        <v>90</v>
      </c>
      <c r="C40" s="195">
        <v>0.47789999999999999</v>
      </c>
      <c r="D40" s="117"/>
      <c r="E40" s="195">
        <v>0.33689999999999998</v>
      </c>
      <c r="F40" s="117">
        <f t="shared" si="6"/>
        <v>-0.29504080351537987</v>
      </c>
      <c r="G40" s="195">
        <v>0.5554</v>
      </c>
      <c r="H40" s="117">
        <f t="shared" si="7"/>
        <v>0.64856040368061763</v>
      </c>
      <c r="I40" s="195">
        <v>0.54949999999999999</v>
      </c>
      <c r="J40" s="117">
        <f t="shared" si="8"/>
        <v>-1.0622974432841215E-2</v>
      </c>
      <c r="K40" s="195">
        <v>0.57689999999999997</v>
      </c>
      <c r="L40" s="117">
        <f>IFERROR(K40/I40-1,"-")</f>
        <v>4.9863512283894407E-2</v>
      </c>
      <c r="M40" s="117">
        <f>IFERROR(K40/C40-1,"-")</f>
        <v>0.20715630885122405</v>
      </c>
    </row>
    <row r="41" spans="2:15" x14ac:dyDescent="0.25">
      <c r="B41" s="115" t="s">
        <v>92</v>
      </c>
      <c r="C41" s="195">
        <v>0.58650000000000002</v>
      </c>
      <c r="D41" s="117"/>
      <c r="E41" s="195">
        <v>0.2979</v>
      </c>
      <c r="F41" s="117">
        <f t="shared" si="6"/>
        <v>-0.49207161125319698</v>
      </c>
      <c r="G41" s="195">
        <v>0.65709999999999991</v>
      </c>
      <c r="H41" s="117">
        <f t="shared" si="7"/>
        <v>1.2057737495803957</v>
      </c>
      <c r="I41" s="195">
        <v>0.65969999999999995</v>
      </c>
      <c r="J41" s="117">
        <f t="shared" si="8"/>
        <v>3.956779789986431E-3</v>
      </c>
      <c r="K41" s="195">
        <v>0.67669999999999997</v>
      </c>
      <c r="L41" s="117">
        <f>IFERROR(K41/I41-1,"-")</f>
        <v>2.576928907078968E-2</v>
      </c>
      <c r="M41" s="117">
        <f>IFERROR(K41/C41-1,"-")</f>
        <v>0.1537936913895992</v>
      </c>
    </row>
    <row r="42" spans="2:15" x14ac:dyDescent="0.25">
      <c r="B42" s="115" t="s">
        <v>94</v>
      </c>
      <c r="C42" s="195">
        <v>0.58310000000000006</v>
      </c>
      <c r="D42" s="117"/>
      <c r="E42" s="195">
        <v>0.26369999999999999</v>
      </c>
      <c r="F42" s="117">
        <f t="shared" si="6"/>
        <v>-0.54776196192762827</v>
      </c>
      <c r="G42" s="195">
        <v>0.60489999999999999</v>
      </c>
      <c r="H42" s="117">
        <f t="shared" si="7"/>
        <v>1.2938945771710277</v>
      </c>
      <c r="I42" s="195">
        <v>0.61580000000000001</v>
      </c>
      <c r="J42" s="117">
        <f t="shared" si="8"/>
        <v>1.8019507356587861E-2</v>
      </c>
      <c r="K42" s="195">
        <v>0.62139999999999995</v>
      </c>
      <c r="L42" s="117">
        <f>IFERROR(K42/I42-1,"-")</f>
        <v>9.0938616433906549E-3</v>
      </c>
      <c r="M42" s="117">
        <f>IFERROR(K42/C42-1,"-")</f>
        <v>6.5683416223632163E-2</v>
      </c>
    </row>
    <row r="43" spans="2:15" ht="15.75" x14ac:dyDescent="0.25">
      <c r="B43" s="118" t="s">
        <v>36</v>
      </c>
      <c r="C43" s="197">
        <v>0.51296533102376651</v>
      </c>
      <c r="D43" s="120"/>
      <c r="E43" s="197">
        <v>0.38850000000000001</v>
      </c>
      <c r="F43" s="120">
        <f t="shared" si="6"/>
        <v>-0.24263887537070183</v>
      </c>
      <c r="G43" s="197">
        <v>0.43287194104141685</v>
      </c>
      <c r="H43" s="120">
        <f t="shared" si="7"/>
        <v>0.11421349045409745</v>
      </c>
      <c r="I43" s="197">
        <v>0.55540181632567553</v>
      </c>
      <c r="J43" s="120">
        <f t="shared" si="8"/>
        <v>0.28306264201249109</v>
      </c>
      <c r="K43" s="197">
        <v>0.56942335787332776</v>
      </c>
      <c r="L43" s="120">
        <v>2.5245761060727734E-2</v>
      </c>
      <c r="M43" s="120">
        <v>0.11006207132338441</v>
      </c>
    </row>
    <row r="44" spans="2:15" ht="6" customHeight="1" x14ac:dyDescent="0.25"/>
    <row r="45" spans="2:15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6" spans="2:15" x14ac:dyDescent="0.25">
      <c r="C46" s="199"/>
      <c r="I46" s="199"/>
      <c r="J46" s="199"/>
    </row>
    <row r="48" spans="2:15" ht="21.75" customHeight="1" thickBot="1" x14ac:dyDescent="0.3">
      <c r="B48" s="265" t="s">
        <v>302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O48" s="1" t="s">
        <v>157</v>
      </c>
    </row>
    <row r="49" spans="2:15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O49" s="1" t="s">
        <v>158</v>
      </c>
    </row>
    <row r="50" spans="2:15" ht="22.5" thickTop="1" thickBot="1" x14ac:dyDescent="0.3">
      <c r="B50" s="110"/>
      <c r="C50" s="283" t="s">
        <v>62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5"/>
    </row>
    <row r="51" spans="2:15" ht="22.5" thickTop="1" thickBot="1" x14ac:dyDescent="0.3">
      <c r="B51" s="110"/>
      <c r="C51" s="286">
        <v>2019</v>
      </c>
      <c r="D51" s="287"/>
      <c r="E51" s="288" t="s">
        <v>278</v>
      </c>
      <c r="F51" s="287"/>
      <c r="G51" s="288" t="s">
        <v>279</v>
      </c>
      <c r="H51" s="287"/>
      <c r="I51" s="288">
        <v>2022</v>
      </c>
      <c r="J51" s="287"/>
      <c r="K51" s="288">
        <v>2023</v>
      </c>
      <c r="L51" s="289"/>
      <c r="M51" s="290"/>
    </row>
    <row r="52" spans="2:15" ht="16.5" thickTop="1" thickBot="1" x14ac:dyDescent="0.3">
      <c r="B52" s="86"/>
      <c r="C52" s="112" t="s">
        <v>70</v>
      </c>
      <c r="D52" s="113" t="str">
        <f>CONCATENATE("var ",RIGHT(C51,2),"/",RIGHT(C51-1,2))</f>
        <v>var 19/18</v>
      </c>
      <c r="E52" s="114" t="s">
        <v>70</v>
      </c>
      <c r="F52" s="113" t="str">
        <f>CONCATENATE("var ",RIGHT(E51,2),"/",RIGHT(C51,2))</f>
        <v>var 20/19</v>
      </c>
      <c r="G52" s="114" t="s">
        <v>70</v>
      </c>
      <c r="H52" s="113" t="str">
        <f>CONCATENATE("var ",RIGHT(G51,2),"/",RIGHT(E51,2))</f>
        <v>var 21/20</v>
      </c>
      <c r="I52" s="114" t="s">
        <v>70</v>
      </c>
      <c r="J52" s="113" t="str">
        <f>CONCATENATE("var ",RIGHT(I51,2),"/",RIGHT(G51,2))</f>
        <v>var 22/21</v>
      </c>
      <c r="K52" s="114" t="s">
        <v>70</v>
      </c>
      <c r="L52" s="113" t="str">
        <f>CONCATENATE("var ",RIGHT(K51,2),"/",RIGHT(I51,2))</f>
        <v>var 23/22</v>
      </c>
      <c r="M52" s="113" t="str">
        <f>CONCATENATE("var ",RIGHT(K51,2),"/",RIGHT(C51,2))</f>
        <v>var 23/19</v>
      </c>
    </row>
    <row r="53" spans="2:15" x14ac:dyDescent="0.25">
      <c r="B53" s="115" t="s">
        <v>72</v>
      </c>
      <c r="C53" s="195">
        <v>0.61130000000000007</v>
      </c>
      <c r="D53" s="117"/>
      <c r="E53" s="195" t="s">
        <v>225</v>
      </c>
      <c r="F53" s="117" t="str">
        <f t="shared" ref="F53:F65" si="11">IFERROR(E53/C53-1,"-")</f>
        <v>-</v>
      </c>
      <c r="G53" s="195">
        <v>0.11359999999999999</v>
      </c>
      <c r="H53" s="117" t="str">
        <f t="shared" ref="H53:H65" si="12">IFERROR(G53/E53-1,"-")</f>
        <v>-</v>
      </c>
      <c r="I53" s="195">
        <v>0.49819999999999998</v>
      </c>
      <c r="J53" s="117">
        <f t="shared" ref="J53:J65" si="13">IFERROR(I53/G53-1,"-")</f>
        <v>3.38556338028169</v>
      </c>
      <c r="K53" s="195">
        <v>0.6845</v>
      </c>
      <c r="L53" s="117">
        <f t="shared" ref="L53:L61" si="14">IFERROR(K53/I53-1,"-")</f>
        <v>0.37394620634283426</v>
      </c>
      <c r="M53" s="117">
        <f>IFERROR(K53/C53-1,"-")</f>
        <v>0.11974480615082594</v>
      </c>
    </row>
    <row r="54" spans="2:15" x14ac:dyDescent="0.25">
      <c r="B54" s="115" t="s">
        <v>74</v>
      </c>
      <c r="C54" s="195">
        <v>0.64180000000000004</v>
      </c>
      <c r="D54" s="117"/>
      <c r="E54" s="195" t="s">
        <v>225</v>
      </c>
      <c r="F54" s="117" t="str">
        <f t="shared" si="11"/>
        <v>-</v>
      </c>
      <c r="G54" s="195">
        <v>0.2888</v>
      </c>
      <c r="H54" s="117" t="str">
        <f t="shared" si="12"/>
        <v>-</v>
      </c>
      <c r="I54" s="195">
        <v>0.58590000000000009</v>
      </c>
      <c r="J54" s="117">
        <f t="shared" si="13"/>
        <v>1.0287396121883661</v>
      </c>
      <c r="K54" s="195">
        <v>0.70169999999999999</v>
      </c>
      <c r="L54" s="117">
        <f t="shared" si="14"/>
        <v>0.19764464925755232</v>
      </c>
      <c r="M54" s="117">
        <f t="shared" ref="M54:M61" si="15">IFERROR(K54/C54-1,"-")</f>
        <v>9.3331255842941552E-2</v>
      </c>
    </row>
    <row r="55" spans="2:15" x14ac:dyDescent="0.25">
      <c r="B55" s="115" t="s">
        <v>76</v>
      </c>
      <c r="C55" s="195">
        <v>0.62340000000000007</v>
      </c>
      <c r="D55" s="117"/>
      <c r="E55" s="195" t="s">
        <v>225</v>
      </c>
      <c r="F55" s="117" t="str">
        <f t="shared" si="11"/>
        <v>-</v>
      </c>
      <c r="G55" s="195">
        <v>0.28000000000000003</v>
      </c>
      <c r="H55" s="117" t="str">
        <f t="shared" si="12"/>
        <v>-</v>
      </c>
      <c r="I55" s="195">
        <v>0.59989999999999999</v>
      </c>
      <c r="J55" s="117">
        <f t="shared" si="13"/>
        <v>1.1424999999999996</v>
      </c>
      <c r="K55" s="195">
        <v>0.66610000000000003</v>
      </c>
      <c r="L55" s="117">
        <f t="shared" si="14"/>
        <v>0.11035172528754789</v>
      </c>
      <c r="M55" s="117">
        <f t="shared" si="15"/>
        <v>6.849534809111324E-2</v>
      </c>
    </row>
    <row r="56" spans="2:15" x14ac:dyDescent="0.25">
      <c r="B56" s="115" t="s">
        <v>78</v>
      </c>
      <c r="C56" s="195">
        <v>0.51950000000000007</v>
      </c>
      <c r="D56" s="117"/>
      <c r="E56" s="195" t="s">
        <v>225</v>
      </c>
      <c r="F56" s="117" t="str">
        <f t="shared" si="11"/>
        <v>-</v>
      </c>
      <c r="G56" s="195">
        <v>0.26289999999999997</v>
      </c>
      <c r="H56" s="117" t="str">
        <f t="shared" si="12"/>
        <v>-</v>
      </c>
      <c r="I56" s="195">
        <v>0.58599999999999997</v>
      </c>
      <c r="J56" s="117">
        <f t="shared" si="13"/>
        <v>1.2289844047166225</v>
      </c>
      <c r="K56" s="195">
        <v>0.54310000000000003</v>
      </c>
      <c r="L56" s="117">
        <f t="shared" si="14"/>
        <v>-7.3208191126279742E-2</v>
      </c>
      <c r="M56" s="117">
        <f t="shared" si="15"/>
        <v>4.5428296438883464E-2</v>
      </c>
    </row>
    <row r="57" spans="2:15" x14ac:dyDescent="0.25">
      <c r="B57" s="115" t="s">
        <v>80</v>
      </c>
      <c r="C57" s="195">
        <v>0.41670000000000001</v>
      </c>
      <c r="D57" s="117"/>
      <c r="E57" s="195" t="s">
        <v>225</v>
      </c>
      <c r="F57" s="117" t="str">
        <f t="shared" si="11"/>
        <v>-</v>
      </c>
      <c r="G57" s="195">
        <v>0.31559999999999999</v>
      </c>
      <c r="H57" s="117" t="str">
        <f t="shared" si="12"/>
        <v>-</v>
      </c>
      <c r="I57" s="195">
        <v>0.51639999999999997</v>
      </c>
      <c r="J57" s="117">
        <f t="shared" si="13"/>
        <v>0.63624841571609636</v>
      </c>
      <c r="K57" s="195">
        <v>0.47859999999999997</v>
      </c>
      <c r="L57" s="117">
        <f t="shared" si="14"/>
        <v>-7.3199070487993789E-2</v>
      </c>
      <c r="M57" s="117">
        <f t="shared" si="15"/>
        <v>0.14854811615070784</v>
      </c>
    </row>
    <row r="58" spans="2:15" x14ac:dyDescent="0.25">
      <c r="B58" s="115" t="s">
        <v>82</v>
      </c>
      <c r="C58" s="195">
        <v>0.39829999999999999</v>
      </c>
      <c r="D58" s="117"/>
      <c r="E58" s="195" t="s">
        <v>225</v>
      </c>
      <c r="F58" s="117" t="str">
        <f t="shared" si="11"/>
        <v>-</v>
      </c>
      <c r="G58" s="195">
        <v>0.36249999999999999</v>
      </c>
      <c r="H58" s="117" t="str">
        <f t="shared" si="12"/>
        <v>-</v>
      </c>
      <c r="I58" s="195">
        <v>0.48649999999999999</v>
      </c>
      <c r="J58" s="117">
        <f t="shared" si="13"/>
        <v>0.34206896551724131</v>
      </c>
      <c r="K58" s="195">
        <v>0.44630000000000003</v>
      </c>
      <c r="L58" s="117">
        <f t="shared" si="14"/>
        <v>-8.2631038026721448E-2</v>
      </c>
      <c r="M58" s="117">
        <f t="shared" si="15"/>
        <v>0.12051217675119275</v>
      </c>
    </row>
    <row r="59" spans="2:15" x14ac:dyDescent="0.25">
      <c r="B59" s="115" t="s">
        <v>84</v>
      </c>
      <c r="C59" s="195">
        <v>0.51170000000000004</v>
      </c>
      <c r="D59" s="117"/>
      <c r="E59" s="195" t="s">
        <v>225</v>
      </c>
      <c r="F59" s="117" t="str">
        <f t="shared" si="11"/>
        <v>-</v>
      </c>
      <c r="G59" s="195">
        <v>0.43099999999999999</v>
      </c>
      <c r="H59" s="117" t="str">
        <f t="shared" si="12"/>
        <v>-</v>
      </c>
      <c r="I59" s="195">
        <v>0.53449999999999998</v>
      </c>
      <c r="J59" s="117">
        <f t="shared" si="13"/>
        <v>0.24013921113689096</v>
      </c>
      <c r="K59" s="195">
        <v>0.50290000000000001</v>
      </c>
      <c r="L59" s="117">
        <f t="shared" si="14"/>
        <v>-5.9120673526660394E-2</v>
      </c>
      <c r="M59" s="117">
        <f t="shared" si="15"/>
        <v>-1.7197576705100692E-2</v>
      </c>
    </row>
    <row r="60" spans="2:15" x14ac:dyDescent="0.25">
      <c r="B60" s="115" t="s">
        <v>86</v>
      </c>
      <c r="C60" s="195">
        <v>0.56630000000000003</v>
      </c>
      <c r="D60" s="117"/>
      <c r="E60" s="195" t="s">
        <v>225</v>
      </c>
      <c r="F60" s="117" t="str">
        <f t="shared" si="11"/>
        <v>-</v>
      </c>
      <c r="G60" s="195">
        <v>0.54330000000000001</v>
      </c>
      <c r="H60" s="117" t="str">
        <f t="shared" si="12"/>
        <v>-</v>
      </c>
      <c r="I60" s="195">
        <v>0.55869999999999997</v>
      </c>
      <c r="J60" s="117">
        <f t="shared" si="13"/>
        <v>2.8345297257500457E-2</v>
      </c>
      <c r="K60" s="195">
        <v>0.56430000000000002</v>
      </c>
      <c r="L60" s="117">
        <f t="shared" si="14"/>
        <v>1.002326830141409E-2</v>
      </c>
      <c r="M60" s="117">
        <f t="shared" si="15"/>
        <v>-3.5316969803991238E-3</v>
      </c>
    </row>
    <row r="61" spans="2:15" x14ac:dyDescent="0.25">
      <c r="B61" s="115" t="s">
        <v>88</v>
      </c>
      <c r="C61" s="195">
        <v>0.44030000000000002</v>
      </c>
      <c r="D61" s="117"/>
      <c r="E61" s="195" t="s">
        <v>225</v>
      </c>
      <c r="F61" s="117" t="str">
        <f t="shared" si="11"/>
        <v>-</v>
      </c>
      <c r="G61" s="195">
        <v>0.48770000000000002</v>
      </c>
      <c r="H61" s="117" t="str">
        <f t="shared" si="12"/>
        <v>-</v>
      </c>
      <c r="I61" s="195">
        <v>0.48299999999999998</v>
      </c>
      <c r="J61" s="117">
        <f t="shared" si="13"/>
        <v>-9.6370719704736985E-3</v>
      </c>
      <c r="K61" s="195">
        <v>0.52639999999999998</v>
      </c>
      <c r="L61" s="117">
        <f t="shared" si="14"/>
        <v>8.9855072463768115E-2</v>
      </c>
      <c r="M61" s="117">
        <f t="shared" si="15"/>
        <v>0.19554848966613658</v>
      </c>
    </row>
    <row r="62" spans="2:15" x14ac:dyDescent="0.25">
      <c r="B62" s="115" t="s">
        <v>90</v>
      </c>
      <c r="C62" s="195">
        <v>0.47799999999999998</v>
      </c>
      <c r="D62" s="117"/>
      <c r="E62" s="195" t="s">
        <v>225</v>
      </c>
      <c r="F62" s="117" t="str">
        <f t="shared" si="11"/>
        <v>-</v>
      </c>
      <c r="G62" s="195">
        <v>0.56240000000000001</v>
      </c>
      <c r="H62" s="117" t="str">
        <f t="shared" si="12"/>
        <v>-</v>
      </c>
      <c r="I62" s="195">
        <v>0.52469999999999994</v>
      </c>
      <c r="J62" s="117">
        <f t="shared" si="13"/>
        <v>-6.7034139402560533E-2</v>
      </c>
      <c r="K62" s="195">
        <v>0.59870000000000001</v>
      </c>
      <c r="L62" s="117">
        <f>IFERROR(K62/I62-1,"-")</f>
        <v>0.1410329712216507</v>
      </c>
      <c r="M62" s="117">
        <f>IFERROR(K62/C62-1,"-")</f>
        <v>0.25251046025104618</v>
      </c>
    </row>
    <row r="63" spans="2:15" x14ac:dyDescent="0.25">
      <c r="B63" s="115" t="s">
        <v>92</v>
      </c>
      <c r="C63" s="195">
        <v>0.61539999999999995</v>
      </c>
      <c r="D63" s="117"/>
      <c r="E63" s="195" t="s">
        <v>225</v>
      </c>
      <c r="F63" s="117" t="str">
        <f t="shared" si="11"/>
        <v>-</v>
      </c>
      <c r="G63" s="195">
        <v>0.65029999999999999</v>
      </c>
      <c r="H63" s="117" t="str">
        <f t="shared" si="12"/>
        <v>-</v>
      </c>
      <c r="I63" s="195">
        <v>0.66370000000000007</v>
      </c>
      <c r="J63" s="117">
        <f t="shared" si="13"/>
        <v>2.0605874211902409E-2</v>
      </c>
      <c r="K63" s="195">
        <v>0.69230000000000003</v>
      </c>
      <c r="L63" s="117">
        <f>IFERROR(K63/I63-1,"-")</f>
        <v>4.309175832454426E-2</v>
      </c>
      <c r="M63" s="117">
        <f>IFERROR(K63/C63-1,"-")</f>
        <v>0.12495937601559981</v>
      </c>
    </row>
    <row r="64" spans="2:15" x14ac:dyDescent="0.25">
      <c r="B64" s="115" t="s">
        <v>94</v>
      </c>
      <c r="C64" s="195">
        <v>0.56040000000000001</v>
      </c>
      <c r="D64" s="117"/>
      <c r="E64" s="195" t="s">
        <v>225</v>
      </c>
      <c r="F64" s="117" t="str">
        <f t="shared" si="11"/>
        <v>-</v>
      </c>
      <c r="G64" s="195">
        <v>0.58460000000000001</v>
      </c>
      <c r="H64" s="117" t="str">
        <f t="shared" si="12"/>
        <v>-</v>
      </c>
      <c r="I64" s="195">
        <v>0.59799999999999998</v>
      </c>
      <c r="J64" s="117">
        <f t="shared" si="13"/>
        <v>2.2921655833048282E-2</v>
      </c>
      <c r="K64" s="195">
        <v>0.62219999999999998</v>
      </c>
      <c r="L64" s="117">
        <f>IFERROR(K64/I64-1,"-")</f>
        <v>4.0468227424749204E-2</v>
      </c>
      <c r="M64" s="117">
        <f>IFERROR(K64/C64-1,"-")</f>
        <v>0.11027837259100637</v>
      </c>
    </row>
    <row r="65" spans="2:15" ht="15.75" x14ac:dyDescent="0.25">
      <c r="B65" s="118" t="s">
        <v>36</v>
      </c>
      <c r="C65" s="197">
        <v>0.53115642802858176</v>
      </c>
      <c r="D65" s="120"/>
      <c r="E65" s="197">
        <v>0.3785</v>
      </c>
      <c r="F65" s="120">
        <f t="shared" si="11"/>
        <v>-0.28740389831141655</v>
      </c>
      <c r="G65" s="197">
        <v>0.42406401375024599</v>
      </c>
      <c r="H65" s="120">
        <f t="shared" si="12"/>
        <v>0.12038048546960622</v>
      </c>
      <c r="I65" s="197">
        <v>0.55261090702655957</v>
      </c>
      <c r="J65" s="120">
        <f t="shared" si="13"/>
        <v>0.30313086965219771</v>
      </c>
      <c r="K65" s="197">
        <v>0.58497896924763915</v>
      </c>
      <c r="L65" s="120">
        <v>5.8572970257215529E-2</v>
      </c>
      <c r="M65" s="120">
        <v>0.10133086672568936</v>
      </c>
    </row>
    <row r="66" spans="2:15" ht="6" customHeight="1" x14ac:dyDescent="0.25"/>
    <row r="67" spans="2:15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68" spans="2:15" x14ac:dyDescent="0.25">
      <c r="C68" s="199" t="e">
        <v>#REF!</v>
      </c>
      <c r="I68" s="199"/>
      <c r="J68" s="199"/>
    </row>
    <row r="70" spans="2:15" ht="21.75" customHeight="1" thickBot="1" x14ac:dyDescent="0.3">
      <c r="B70" s="265" t="s">
        <v>303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O70" s="1" t="s">
        <v>159</v>
      </c>
    </row>
    <row r="71" spans="2:15" ht="10.5" customHeight="1" thickBot="1" x14ac:dyDescent="0.3">
      <c r="B71" s="107"/>
      <c r="C71" s="108"/>
      <c r="D71" s="107"/>
      <c r="E71" s="107"/>
      <c r="F71" s="107"/>
      <c r="G71" s="107"/>
      <c r="H71" s="107"/>
      <c r="I71" s="107"/>
      <c r="J71" s="107"/>
      <c r="K71" s="4"/>
      <c r="L71" s="4"/>
      <c r="O71" s="1" t="s">
        <v>160</v>
      </c>
    </row>
    <row r="72" spans="2:15" ht="22.5" thickTop="1" thickBot="1" x14ac:dyDescent="0.3">
      <c r="B72" s="110"/>
      <c r="C72" s="283" t="s">
        <v>63</v>
      </c>
      <c r="D72" s="284"/>
      <c r="E72" s="284"/>
      <c r="F72" s="284"/>
      <c r="G72" s="284"/>
      <c r="H72" s="284"/>
      <c r="I72" s="284"/>
      <c r="J72" s="284"/>
      <c r="K72" s="284"/>
      <c r="L72" s="284"/>
      <c r="M72" s="285"/>
    </row>
    <row r="73" spans="2:15" ht="22.5" thickTop="1" thickBot="1" x14ac:dyDescent="0.3">
      <c r="B73" s="110"/>
      <c r="C73" s="286">
        <v>2019</v>
      </c>
      <c r="D73" s="287"/>
      <c r="E73" s="288" t="s">
        <v>278</v>
      </c>
      <c r="F73" s="287"/>
      <c r="G73" s="288" t="s">
        <v>279</v>
      </c>
      <c r="H73" s="287"/>
      <c r="I73" s="288">
        <v>2022</v>
      </c>
      <c r="J73" s="287"/>
      <c r="K73" s="288">
        <v>2023</v>
      </c>
      <c r="L73" s="289"/>
      <c r="M73" s="290"/>
    </row>
    <row r="74" spans="2:15" ht="16.5" thickTop="1" thickBot="1" x14ac:dyDescent="0.3">
      <c r="B74" s="86"/>
      <c r="C74" s="112" t="s">
        <v>70</v>
      </c>
      <c r="D74" s="113" t="str">
        <f>CONCATENATE("var ",RIGHT(C73,2),"/",RIGHT(C73-1,2))</f>
        <v>var 19/18</v>
      </c>
      <c r="E74" s="114" t="s">
        <v>70</v>
      </c>
      <c r="F74" s="113" t="str">
        <f>CONCATENATE("var ",RIGHT(E73,2),"/",RIGHT(C73,2))</f>
        <v>var 20/19</v>
      </c>
      <c r="G74" s="114" t="s">
        <v>70</v>
      </c>
      <c r="H74" s="113" t="str">
        <f>CONCATENATE("var ",RIGHT(G73,2),"/",RIGHT(E73,2))</f>
        <v>var 21/20</v>
      </c>
      <c r="I74" s="114" t="s">
        <v>70</v>
      </c>
      <c r="J74" s="113" t="str">
        <f>CONCATENATE("var ",RIGHT(I73,2),"/",RIGHT(G73,2))</f>
        <v>var 22/21</v>
      </c>
      <c r="K74" s="114" t="s">
        <v>70</v>
      </c>
      <c r="L74" s="113" t="str">
        <f>CONCATENATE("var ",RIGHT(K73,2),"/",RIGHT(I73,2))</f>
        <v>var 23/22</v>
      </c>
      <c r="M74" s="113" t="str">
        <f>CONCATENATE("var ",RIGHT(K73,2),"/",RIGHT(C73,2))</f>
        <v>var 23/19</v>
      </c>
    </row>
    <row r="75" spans="2:15" x14ac:dyDescent="0.25">
      <c r="B75" s="115" t="s">
        <v>72</v>
      </c>
      <c r="C75" s="195">
        <v>0.56140000000000001</v>
      </c>
      <c r="D75" s="117"/>
      <c r="E75" s="195" t="s">
        <v>225</v>
      </c>
      <c r="F75" s="117" t="str">
        <f t="shared" ref="F75:F87" si="16">IFERROR(E75/C75-1,"-")</f>
        <v>-</v>
      </c>
      <c r="G75" s="195">
        <v>0.25840000000000002</v>
      </c>
      <c r="H75" s="117" t="str">
        <f t="shared" ref="H75:H87" si="17">IFERROR(G75/E75-1,"-")</f>
        <v>-</v>
      </c>
      <c r="I75" s="195">
        <v>0.55909999999999993</v>
      </c>
      <c r="J75" s="117">
        <f t="shared" ref="J75:J87" si="18">IFERROR(I75/G75-1,"-")</f>
        <v>1.1636996904024763</v>
      </c>
      <c r="K75" s="195">
        <v>0.67010000000000003</v>
      </c>
      <c r="L75" s="117">
        <f t="shared" ref="L75:L83" si="19">IFERROR(K75/I75-1,"-")</f>
        <v>0.19853335718118426</v>
      </c>
      <c r="M75" s="117">
        <f>IFERROR(K75/C75-1,"-")</f>
        <v>0.19362308514428217</v>
      </c>
    </row>
    <row r="76" spans="2:15" x14ac:dyDescent="0.25">
      <c r="B76" s="115" t="s">
        <v>74</v>
      </c>
      <c r="C76" s="195">
        <v>0.58310000000000006</v>
      </c>
      <c r="D76" s="117"/>
      <c r="E76" s="195" t="s">
        <v>225</v>
      </c>
      <c r="F76" s="117" t="str">
        <f t="shared" si="16"/>
        <v>-</v>
      </c>
      <c r="G76" s="195">
        <v>0.37520000000000003</v>
      </c>
      <c r="H76" s="117" t="str">
        <f t="shared" si="17"/>
        <v>-</v>
      </c>
      <c r="I76" s="195">
        <v>0.62950000000000006</v>
      </c>
      <c r="J76" s="117">
        <f t="shared" si="18"/>
        <v>0.67777185501066106</v>
      </c>
      <c r="K76" s="195">
        <v>0.59540000000000004</v>
      </c>
      <c r="L76" s="117">
        <f t="shared" si="19"/>
        <v>-5.4169976171564715E-2</v>
      </c>
      <c r="M76" s="117">
        <f t="shared" ref="M76:M83" si="20">IFERROR(K76/C76-1,"-")</f>
        <v>2.1094151946492889E-2</v>
      </c>
    </row>
    <row r="77" spans="2:15" x14ac:dyDescent="0.25">
      <c r="B77" s="115" t="s">
        <v>76</v>
      </c>
      <c r="C77" s="195">
        <v>0.5323</v>
      </c>
      <c r="D77" s="117"/>
      <c r="E77" s="195" t="s">
        <v>225</v>
      </c>
      <c r="F77" s="117" t="str">
        <f t="shared" si="16"/>
        <v>-</v>
      </c>
      <c r="G77" s="195">
        <v>0.42009999999999997</v>
      </c>
      <c r="H77" s="117" t="str">
        <f t="shared" si="17"/>
        <v>-</v>
      </c>
      <c r="I77" s="195">
        <v>0.59439999999999993</v>
      </c>
      <c r="J77" s="117">
        <f t="shared" si="18"/>
        <v>0.41490121399666746</v>
      </c>
      <c r="K77" s="195">
        <v>0.64980000000000004</v>
      </c>
      <c r="L77" s="117">
        <f t="shared" si="19"/>
        <v>9.3203230148048766E-2</v>
      </c>
      <c r="M77" s="117">
        <f t="shared" si="20"/>
        <v>0.22074018410670693</v>
      </c>
    </row>
    <row r="78" spans="2:15" x14ac:dyDescent="0.25">
      <c r="B78" s="115" t="s">
        <v>78</v>
      </c>
      <c r="C78" s="195">
        <v>0.40279999999999999</v>
      </c>
      <c r="D78" s="117"/>
      <c r="E78" s="195" t="s">
        <v>225</v>
      </c>
      <c r="F78" s="117" t="str">
        <f t="shared" si="16"/>
        <v>-</v>
      </c>
      <c r="G78" s="195">
        <v>0.3</v>
      </c>
      <c r="H78" s="117" t="str">
        <f t="shared" si="17"/>
        <v>-</v>
      </c>
      <c r="I78" s="195">
        <v>0.48899999999999999</v>
      </c>
      <c r="J78" s="117">
        <f t="shared" si="18"/>
        <v>0.63000000000000012</v>
      </c>
      <c r="K78" s="195">
        <v>0.43590000000000001</v>
      </c>
      <c r="L78" s="117">
        <f t="shared" si="19"/>
        <v>-0.10858895705521465</v>
      </c>
      <c r="M78" s="117">
        <f t="shared" si="20"/>
        <v>8.2174776564051699E-2</v>
      </c>
    </row>
    <row r="79" spans="2:15" x14ac:dyDescent="0.25">
      <c r="B79" s="115" t="s">
        <v>80</v>
      </c>
      <c r="C79" s="195">
        <v>0.41770000000000002</v>
      </c>
      <c r="D79" s="117"/>
      <c r="E79" s="195" t="s">
        <v>225</v>
      </c>
      <c r="F79" s="117" t="str">
        <f t="shared" si="16"/>
        <v>-</v>
      </c>
      <c r="G79" s="195">
        <v>0.34970000000000001</v>
      </c>
      <c r="H79" s="117" t="str">
        <f t="shared" si="17"/>
        <v>-</v>
      </c>
      <c r="I79" s="195">
        <v>0.56640000000000001</v>
      </c>
      <c r="J79" s="117">
        <f t="shared" si="18"/>
        <v>0.61967400629110658</v>
      </c>
      <c r="K79" s="195">
        <v>0.48549999999999999</v>
      </c>
      <c r="L79" s="117">
        <f t="shared" si="19"/>
        <v>-0.1428319209039548</v>
      </c>
      <c r="M79" s="117">
        <f t="shared" si="20"/>
        <v>0.16231745271726106</v>
      </c>
    </row>
    <row r="80" spans="2:15" x14ac:dyDescent="0.25">
      <c r="B80" s="115" t="s">
        <v>82</v>
      </c>
      <c r="C80" s="195">
        <v>0.37579999999999997</v>
      </c>
      <c r="D80" s="117"/>
      <c r="E80" s="195" t="s">
        <v>225</v>
      </c>
      <c r="F80" s="117" t="str">
        <f t="shared" si="16"/>
        <v>-</v>
      </c>
      <c r="G80" s="195">
        <v>0.40560000000000002</v>
      </c>
      <c r="H80" s="117" t="str">
        <f t="shared" si="17"/>
        <v>-</v>
      </c>
      <c r="I80" s="195">
        <v>0.51600000000000001</v>
      </c>
      <c r="J80" s="117">
        <f t="shared" si="18"/>
        <v>0.27218934911242609</v>
      </c>
      <c r="K80" s="195">
        <v>0.50790000000000002</v>
      </c>
      <c r="L80" s="117">
        <f t="shared" si="19"/>
        <v>-1.569767441860459E-2</v>
      </c>
      <c r="M80" s="117">
        <f t="shared" si="20"/>
        <v>0.35151676423629596</v>
      </c>
    </row>
    <row r="81" spans="2:13" x14ac:dyDescent="0.25">
      <c r="B81" s="115" t="s">
        <v>84</v>
      </c>
      <c r="C81" s="195">
        <v>0.49950000000000006</v>
      </c>
      <c r="D81" s="117"/>
      <c r="E81" s="195" t="s">
        <v>225</v>
      </c>
      <c r="F81" s="117" t="str">
        <f t="shared" si="16"/>
        <v>-</v>
      </c>
      <c r="G81" s="195">
        <v>0.40630000000000005</v>
      </c>
      <c r="H81" s="117" t="str">
        <f t="shared" si="17"/>
        <v>-</v>
      </c>
      <c r="I81" s="195">
        <v>0.51919999999999999</v>
      </c>
      <c r="J81" s="117">
        <f t="shared" si="18"/>
        <v>0.27787349249323134</v>
      </c>
      <c r="K81" s="195">
        <v>0.47499999999999998</v>
      </c>
      <c r="L81" s="117">
        <f t="shared" si="19"/>
        <v>-8.5130970724191068E-2</v>
      </c>
      <c r="M81" s="117">
        <f t="shared" si="20"/>
        <v>-4.9049049049049165E-2</v>
      </c>
    </row>
    <row r="82" spans="2:13" x14ac:dyDescent="0.25">
      <c r="B82" s="115" t="s">
        <v>86</v>
      </c>
      <c r="C82" s="195">
        <v>0.4461</v>
      </c>
      <c r="D82" s="117"/>
      <c r="E82" s="195" t="s">
        <v>225</v>
      </c>
      <c r="F82" s="117" t="str">
        <f t="shared" si="16"/>
        <v>-</v>
      </c>
      <c r="G82" s="195">
        <v>0.46810000000000002</v>
      </c>
      <c r="H82" s="117" t="str">
        <f t="shared" si="17"/>
        <v>-</v>
      </c>
      <c r="I82" s="195">
        <v>0.44679999999999997</v>
      </c>
      <c r="J82" s="117">
        <f t="shared" si="18"/>
        <v>-4.5503097628711853E-2</v>
      </c>
      <c r="K82" s="195">
        <v>0.46520000000000006</v>
      </c>
      <c r="L82" s="117">
        <f t="shared" si="19"/>
        <v>4.1181736794986712E-2</v>
      </c>
      <c r="M82" s="117">
        <f t="shared" si="20"/>
        <v>4.2815512216991758E-2</v>
      </c>
    </row>
    <row r="83" spans="2:13" x14ac:dyDescent="0.25">
      <c r="B83" s="115" t="s">
        <v>88</v>
      </c>
      <c r="C83" s="195">
        <v>0.45799999999999996</v>
      </c>
      <c r="D83" s="117"/>
      <c r="E83" s="195" t="s">
        <v>225</v>
      </c>
      <c r="F83" s="117" t="str">
        <f t="shared" si="16"/>
        <v>-</v>
      </c>
      <c r="G83" s="195">
        <v>0.48130000000000001</v>
      </c>
      <c r="H83" s="117" t="str">
        <f t="shared" si="17"/>
        <v>-</v>
      </c>
      <c r="I83" s="195">
        <v>0.51990000000000003</v>
      </c>
      <c r="J83" s="117">
        <f t="shared" si="18"/>
        <v>8.0199459796384875E-2</v>
      </c>
      <c r="K83" s="195">
        <v>0.4249</v>
      </c>
      <c r="L83" s="117">
        <f t="shared" si="19"/>
        <v>-0.18272744758607429</v>
      </c>
      <c r="M83" s="117">
        <f t="shared" si="20"/>
        <v>-7.227074235807851E-2</v>
      </c>
    </row>
    <row r="84" spans="2:13" x14ac:dyDescent="0.25">
      <c r="B84" s="115" t="s">
        <v>90</v>
      </c>
      <c r="C84" s="195">
        <v>0.47770000000000001</v>
      </c>
      <c r="D84" s="117"/>
      <c r="E84" s="195" t="s">
        <v>225</v>
      </c>
      <c r="F84" s="117" t="str">
        <f t="shared" si="16"/>
        <v>-</v>
      </c>
      <c r="G84" s="195">
        <v>0.5413</v>
      </c>
      <c r="H84" s="117" t="str">
        <f t="shared" si="17"/>
        <v>-</v>
      </c>
      <c r="I84" s="195">
        <v>0.58550000000000002</v>
      </c>
      <c r="J84" s="117">
        <f t="shared" si="18"/>
        <v>8.1655274339552886E-2</v>
      </c>
      <c r="K84" s="195">
        <v>0.54320000000000002</v>
      </c>
      <c r="L84" s="117">
        <f>IFERROR(K84/I84-1,"-")</f>
        <v>-7.2245943637916366E-2</v>
      </c>
      <c r="M84" s="117">
        <f>IFERROR(K84/C84-1,"-")</f>
        <v>0.13711534435838391</v>
      </c>
    </row>
    <row r="85" spans="2:13" x14ac:dyDescent="0.25">
      <c r="B85" s="115" t="s">
        <v>92</v>
      </c>
      <c r="C85" s="195">
        <v>0.55590000000000006</v>
      </c>
      <c r="D85" s="117"/>
      <c r="E85" s="195" t="s">
        <v>225</v>
      </c>
      <c r="F85" s="117" t="str">
        <f t="shared" si="16"/>
        <v>-</v>
      </c>
      <c r="G85" s="195">
        <v>0.67079999999999995</v>
      </c>
      <c r="H85" s="117" t="str">
        <f t="shared" si="17"/>
        <v>-</v>
      </c>
      <c r="I85" s="195">
        <v>0.65379999999999994</v>
      </c>
      <c r="J85" s="117">
        <f t="shared" si="18"/>
        <v>-2.5342874180083519E-2</v>
      </c>
      <c r="K85" s="195">
        <v>0.65260000000000007</v>
      </c>
      <c r="L85" s="117">
        <f>IFERROR(K85/I85-1,"-")</f>
        <v>-1.8354236769652088E-3</v>
      </c>
      <c r="M85" s="117">
        <f>IFERROR(K85/C85-1,"-")</f>
        <v>0.17395214966720629</v>
      </c>
    </row>
    <row r="86" spans="2:13" x14ac:dyDescent="0.25">
      <c r="B86" s="115" t="s">
        <v>94</v>
      </c>
      <c r="C86" s="195">
        <v>0.60699999999999998</v>
      </c>
      <c r="D86" s="117"/>
      <c r="E86" s="195" t="s">
        <v>225</v>
      </c>
      <c r="F86" s="117" t="str">
        <f t="shared" si="16"/>
        <v>-</v>
      </c>
      <c r="G86" s="195">
        <v>0.64560000000000006</v>
      </c>
      <c r="H86" s="117" t="str">
        <f t="shared" si="17"/>
        <v>-</v>
      </c>
      <c r="I86" s="195">
        <v>0.64139999999999997</v>
      </c>
      <c r="J86" s="117">
        <f t="shared" si="18"/>
        <v>-6.5055762081785984E-3</v>
      </c>
      <c r="K86" s="195">
        <v>0.62020000000000008</v>
      </c>
      <c r="L86" s="117">
        <f>IFERROR(K86/I86-1,"-")</f>
        <v>-3.3052697224820515E-2</v>
      </c>
      <c r="M86" s="117">
        <f>IFERROR(K86/C86-1,"-")</f>
        <v>2.1746293245469728E-2</v>
      </c>
    </row>
    <row r="87" spans="2:13" ht="15.75" x14ac:dyDescent="0.25">
      <c r="B87" s="118" t="s">
        <v>36</v>
      </c>
      <c r="C87" s="197">
        <v>0.49380000000000002</v>
      </c>
      <c r="D87" s="120"/>
      <c r="E87" s="197">
        <v>0.40079999999999999</v>
      </c>
      <c r="F87" s="120">
        <f t="shared" si="16"/>
        <v>-0.1883353584447145</v>
      </c>
      <c r="G87" s="197">
        <v>0.4506</v>
      </c>
      <c r="H87" s="120">
        <f t="shared" si="17"/>
        <v>0.12425149700598803</v>
      </c>
      <c r="I87" s="197">
        <v>0.55989999999999995</v>
      </c>
      <c r="J87" s="120">
        <f t="shared" si="18"/>
        <v>0.24256546826453618</v>
      </c>
      <c r="K87" s="197">
        <v>0.54569999999999996</v>
      </c>
      <c r="L87" s="120">
        <v>-2.8810549790708073E-2</v>
      </c>
      <c r="M87" s="120">
        <v>0.10135044685841788</v>
      </c>
    </row>
    <row r="88" spans="2:13" ht="6" customHeight="1" x14ac:dyDescent="0.25"/>
    <row r="89" spans="2:13" x14ac:dyDescent="0.25">
      <c r="B89" s="106" t="s">
        <v>41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</row>
    <row r="92" spans="2:13" x14ac:dyDescent="0.25">
      <c r="C92" s="199"/>
      <c r="I92" s="199"/>
      <c r="J92" s="199"/>
      <c r="M92" s="199"/>
    </row>
    <row r="94" spans="2:13" x14ac:dyDescent="0.25">
      <c r="M94" s="199"/>
    </row>
  </sheetData>
  <mergeCells count="29"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N21:N24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031B1-0543-40CC-AC02-94F8BA4B5EB7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7493F-DD6A-4E8B-96FF-C3CBA0ED3153}">
  <sheetPr>
    <tabColor theme="2" tint="-9.9978637043366805E-2"/>
  </sheetPr>
  <dimension ref="B1:BB44"/>
  <sheetViews>
    <sheetView showGridLines="0" workbookViewId="0">
      <selection activeCell="D29" sqref="D29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0"/>
    </row>
    <row r="5" spans="2:54" ht="50.25" customHeight="1" thickBot="1" x14ac:dyDescent="0.3">
      <c r="B5" s="265" t="s">
        <v>162</v>
      </c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R5" s="265" t="s">
        <v>163</v>
      </c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H5" s="265" t="s">
        <v>164</v>
      </c>
      <c r="AI5" s="265"/>
      <c r="AJ5" s="265"/>
      <c r="AK5" s="265"/>
      <c r="AL5" s="265"/>
      <c r="AM5" s="265"/>
      <c r="AN5" s="265"/>
      <c r="AO5" s="265"/>
      <c r="AP5" s="265"/>
      <c r="AQ5" s="265"/>
      <c r="AR5" s="265"/>
      <c r="AS5" s="265"/>
      <c r="AT5" s="265"/>
      <c r="AU5" s="265"/>
      <c r="AV5" s="265"/>
      <c r="AW5" s="265"/>
      <c r="AX5" s="265"/>
      <c r="AY5" s="265"/>
      <c r="AZ5" s="265"/>
      <c r="BA5" s="265"/>
      <c r="BB5" s="265"/>
    </row>
    <row r="6" spans="2:54" ht="6" customHeight="1" thickBot="1" x14ac:dyDescent="0.3">
      <c r="B6" s="84"/>
      <c r="C6" s="84"/>
      <c r="D6" s="84"/>
      <c r="E6" s="84"/>
      <c r="F6" s="84"/>
      <c r="G6" s="84"/>
      <c r="H6" s="84"/>
      <c r="I6" s="85"/>
      <c r="J6" s="84"/>
      <c r="K6" s="84"/>
      <c r="L6" s="84"/>
      <c r="M6" s="84"/>
      <c r="N6" s="85"/>
      <c r="O6" s="85"/>
      <c r="P6" s="85"/>
      <c r="R6" s="84"/>
      <c r="S6" s="84"/>
      <c r="T6" s="84"/>
      <c r="U6" s="84"/>
      <c r="V6" s="84"/>
      <c r="W6" s="84"/>
      <c r="X6" s="84"/>
      <c r="Y6" s="85"/>
      <c r="Z6" s="84"/>
      <c r="AA6" s="84"/>
      <c r="AB6" s="84"/>
      <c r="AC6" s="84"/>
      <c r="AD6" s="85"/>
      <c r="AE6" s="85"/>
      <c r="AF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</row>
    <row r="7" spans="2:54" ht="51.75" customHeight="1" thickBot="1" x14ac:dyDescent="0.3">
      <c r="B7" s="86"/>
      <c r="C7" s="201" t="s">
        <v>255</v>
      </c>
      <c r="D7" s="201" t="s">
        <v>256</v>
      </c>
      <c r="E7" s="201" t="s">
        <v>257</v>
      </c>
      <c r="F7" s="91" t="s">
        <v>258</v>
      </c>
      <c r="G7" s="91" t="s">
        <v>259</v>
      </c>
      <c r="H7" s="15" t="str">
        <f>CONCATENATE("var. ",RIGHT(G7,2),"/",RIGHT(F7,2))</f>
        <v>var. 23/22</v>
      </c>
      <c r="I7" s="202" t="str">
        <f>CONCATENATE("var. ",RIGHT(G7,2),"/",RIGHT(C7,2))</f>
        <v>var. 23/19</v>
      </c>
      <c r="J7" s="201" t="s">
        <v>220</v>
      </c>
      <c r="K7" s="203" t="s">
        <v>221</v>
      </c>
      <c r="L7" s="203" t="s">
        <v>222</v>
      </c>
      <c r="M7" s="14" t="s">
        <v>223</v>
      </c>
      <c r="N7" s="14" t="s">
        <v>224</v>
      </c>
      <c r="O7" s="15" t="str">
        <f>CONCATENATE("var. ",RIGHT(N7,2),"/",RIGHT(M7,2))</f>
        <v>var. 23/22</v>
      </c>
      <c r="P7" s="15" t="str">
        <f>CONCATENATE("var. ",RIGHT(N7,2),"/",RIGHT(J7,2))</f>
        <v>var. 23/19</v>
      </c>
      <c r="R7" s="86"/>
      <c r="S7" s="201" t="s">
        <v>255</v>
      </c>
      <c r="T7" s="203" t="s">
        <v>256</v>
      </c>
      <c r="U7" s="203" t="s">
        <v>257</v>
      </c>
      <c r="V7" s="91" t="s">
        <v>258</v>
      </c>
      <c r="W7" s="91" t="s">
        <v>259</v>
      </c>
      <c r="X7" s="15" t="str">
        <f>CONCATENATE("var. ",RIGHT(W7,2),"/",RIGHT(V7,2))</f>
        <v>var. 23/22</v>
      </c>
      <c r="Y7" s="202" t="str">
        <f>CONCATENATE("var. ",RIGHT(W7,2),"/",RIGHT(S7,2))</f>
        <v>var. 23/19</v>
      </c>
      <c r="Z7" s="201" t="s">
        <v>220</v>
      </c>
      <c r="AA7" s="201" t="s">
        <v>221</v>
      </c>
      <c r="AB7" s="201" t="s">
        <v>222</v>
      </c>
      <c r="AC7" s="14" t="s">
        <v>223</v>
      </c>
      <c r="AD7" s="14" t="s">
        <v>224</v>
      </c>
      <c r="AE7" s="15" t="str">
        <f>CONCATENATE("var. ",RIGHT(AD7,2),"/",RIGHT(AC7,2))</f>
        <v>var. 23/22</v>
      </c>
      <c r="AF7" s="15" t="str">
        <f>CONCATENATE("var. ",RIGHT(AD7,2),"/",RIGHT(Z7,2))</f>
        <v>var. 23/19</v>
      </c>
      <c r="AH7" s="86"/>
      <c r="AI7" s="201" t="s">
        <v>255</v>
      </c>
      <c r="AJ7" s="203" t="s">
        <v>256</v>
      </c>
      <c r="AK7" s="203" t="s">
        <v>257</v>
      </c>
      <c r="AL7" s="91" t="s">
        <v>258</v>
      </c>
      <c r="AM7" s="91" t="s">
        <v>259</v>
      </c>
      <c r="AN7" s="15" t="str">
        <f>CONCATENATE("var. ",RIGHT(AM7,2),"/",RIGHT(AL7,2))</f>
        <v>var. 23/22</v>
      </c>
      <c r="AO7" s="202" t="str">
        <f>CONCATENATE("dif. ",RIGHT(AM7,2),"/",RIGHT(AL7,2))</f>
        <v>dif. 23/22</v>
      </c>
      <c r="AP7" s="202" t="str">
        <f>CONCATENATE("var. ",RIGHT(AM7,2),"/",RIGHT(AI7,2))</f>
        <v>var. 23/19</v>
      </c>
      <c r="AQ7" s="202" t="str">
        <f>CONCATENATE("dif. ",RIGHT(AM7,2),"/",RIGHT(AI7,2))</f>
        <v>dif. 23/19</v>
      </c>
      <c r="AR7" s="204" t="str">
        <f>CONCATENATE("cuota ",RIGHT(AM7,2))</f>
        <v>cuota 23</v>
      </c>
      <c r="AS7" s="201" t="s">
        <v>220</v>
      </c>
      <c r="AT7" s="203" t="s">
        <v>221</v>
      </c>
      <c r="AU7" s="203" t="s">
        <v>222</v>
      </c>
      <c r="AV7" s="14" t="s">
        <v>223</v>
      </c>
      <c r="AW7" s="14" t="s">
        <v>224</v>
      </c>
      <c r="AX7" s="15" t="str">
        <f>CONCATENATE("var. ",RIGHT(AW7,2),"/",RIGHT(AV7,2))</f>
        <v>var. 23/22</v>
      </c>
      <c r="AY7" s="202" t="str">
        <f>CONCATENATE("dif. ",RIGHT(AW7,2),"/",RIGHT(AV7,2))</f>
        <v>dif. 23/22</v>
      </c>
      <c r="AZ7" s="202" t="str">
        <f>CONCATENATE("var. ",RIGHT(AW7,2),"/",RIGHT(AS7,2))</f>
        <v>var. 23/19</v>
      </c>
      <c r="BA7" s="202" t="str">
        <f>CONCATENATE("dif. ",RIGHT(AW7,2),"/",RIGHT(AS7,2))</f>
        <v>dif. 23/19</v>
      </c>
      <c r="BB7" s="204" t="str">
        <f>CONCATENATE("cuota ",RIGHT(AW7,2))</f>
        <v>cuota 23</v>
      </c>
    </row>
    <row r="8" spans="2:54" ht="15.75" x14ac:dyDescent="0.25">
      <c r="B8" s="205" t="s">
        <v>46</v>
      </c>
      <c r="C8" s="206">
        <v>87.942699400431351</v>
      </c>
      <c r="D8" s="207" t="s">
        <v>225</v>
      </c>
      <c r="E8" s="207">
        <v>99.070374137305961</v>
      </c>
      <c r="F8" s="208">
        <v>105.6343981935234</v>
      </c>
      <c r="G8" s="207">
        <v>113.88477692606592</v>
      </c>
      <c r="H8" s="134">
        <f>G8/F8-1</f>
        <v>7.8103145127288442E-2</v>
      </c>
      <c r="I8" s="134">
        <f t="shared" ref="I8:I18" si="0">G8/C8-1</f>
        <v>0.29498841521240959</v>
      </c>
      <c r="J8" s="206">
        <v>95.51</v>
      </c>
      <c r="K8" s="209">
        <v>102.31</v>
      </c>
      <c r="L8" s="209">
        <v>111.99</v>
      </c>
      <c r="M8" s="209">
        <v>120.93</v>
      </c>
      <c r="N8" s="209">
        <v>134.74</v>
      </c>
      <c r="O8" s="134">
        <f t="shared" ref="O8:O18" si="1">N8/M8-1</f>
        <v>0.11419829653518576</v>
      </c>
      <c r="P8" s="210">
        <f t="shared" ref="P8:P18" si="2">N8/J8-1</f>
        <v>0.41074233064600563</v>
      </c>
      <c r="R8" s="205" t="s">
        <v>46</v>
      </c>
      <c r="S8" s="206">
        <v>70.462179058459554</v>
      </c>
      <c r="T8" s="208" t="s">
        <v>225</v>
      </c>
      <c r="U8" s="208">
        <v>53.001784056189848</v>
      </c>
      <c r="V8" s="208">
        <v>80.575938870110065</v>
      </c>
      <c r="W8" s="208">
        <v>93.239870623231781</v>
      </c>
      <c r="X8" s="134">
        <f t="shared" ref="X8:X18" si="3">W8/V8-1</f>
        <v>0.15716765985856163</v>
      </c>
      <c r="Y8" s="134">
        <f t="shared" ref="Y8:Y18" si="4">W8/S8-1</f>
        <v>0.32326124268559053</v>
      </c>
      <c r="Z8" s="206">
        <v>76.67</v>
      </c>
      <c r="AA8" s="209">
        <v>31.72</v>
      </c>
      <c r="AB8" s="209">
        <v>73.5</v>
      </c>
      <c r="AC8" s="209">
        <v>97.52</v>
      </c>
      <c r="AD8" s="209">
        <v>112.26</v>
      </c>
      <c r="AE8" s="134">
        <f t="shared" ref="AE8:AE18" si="5">AD8/AC8-1</f>
        <v>0.15114848236259237</v>
      </c>
      <c r="AF8" s="134">
        <f t="shared" ref="AF8:AF18" si="6">AD8/Z8-1</f>
        <v>0.4641972088170081</v>
      </c>
      <c r="AH8" s="64" t="s">
        <v>46</v>
      </c>
      <c r="AI8" s="211">
        <v>1422023576.3799999</v>
      </c>
      <c r="AJ8" s="133">
        <v>476925746.94999999</v>
      </c>
      <c r="AK8" s="133">
        <v>651901800.17000008</v>
      </c>
      <c r="AL8" s="133">
        <v>1528879517.8299999</v>
      </c>
      <c r="AM8" s="133">
        <v>1797799676.5900002</v>
      </c>
      <c r="AN8" s="134">
        <f t="shared" ref="AN8:AN18" si="7">AM8/AL8-1</f>
        <v>0.17589362380999751</v>
      </c>
      <c r="AO8" s="133">
        <f t="shared" ref="AO8:AO18" si="8">AM8-AL8</f>
        <v>268920158.76000023</v>
      </c>
      <c r="AP8" s="134">
        <f t="shared" ref="AP8:AP18" si="9">AM8/AI8-1</f>
        <v>0.26425447963851734</v>
      </c>
      <c r="AQ8" s="133">
        <f t="shared" ref="AQ8:AQ18" si="10">AM8-AI8</f>
        <v>375776100.21000028</v>
      </c>
      <c r="AR8" s="135">
        <f t="shared" ref="AR8:AR18" si="11">AM8/AM$8</f>
        <v>1</v>
      </c>
      <c r="AS8" s="212">
        <v>132544081.59</v>
      </c>
      <c r="AT8" s="213">
        <v>24823376.079999998</v>
      </c>
      <c r="AU8" s="213">
        <v>112654528.58</v>
      </c>
      <c r="AV8" s="213">
        <v>162141295.63</v>
      </c>
      <c r="AW8" s="213">
        <v>185473162.13</v>
      </c>
      <c r="AX8" s="134">
        <f t="shared" ref="AX8:AX18" si="12">AW8/AV8-1</f>
        <v>0.14389835981847821</v>
      </c>
      <c r="AY8" s="133">
        <f t="shared" ref="AY8:AY18" si="13">AW8-AV8</f>
        <v>23331866.5</v>
      </c>
      <c r="AZ8" s="134">
        <f t="shared" ref="AZ8:AZ18" si="14">AW8/AS8-1</f>
        <v>0.39933190456384215</v>
      </c>
      <c r="BA8" s="133">
        <f t="shared" ref="BA8:BA18" si="15">AW8-AS8</f>
        <v>52929080.539999992</v>
      </c>
      <c r="BB8" s="135">
        <f t="shared" ref="BB8:BB18" si="16">AW8/AW$8</f>
        <v>1</v>
      </c>
    </row>
    <row r="9" spans="2:54" x14ac:dyDescent="0.25">
      <c r="B9" s="16" t="s">
        <v>47</v>
      </c>
      <c r="C9" s="214">
        <v>107.10561795183663</v>
      </c>
      <c r="D9" s="215" t="s">
        <v>225</v>
      </c>
      <c r="E9" s="215">
        <v>126.4924793172348</v>
      </c>
      <c r="F9" s="215">
        <v>131.02354389352291</v>
      </c>
      <c r="G9" s="215">
        <v>139.01733679308566</v>
      </c>
      <c r="H9" s="75">
        <f>G9/F9-1</f>
        <v>6.1010354795920874E-2</v>
      </c>
      <c r="I9" s="75">
        <f t="shared" si="0"/>
        <v>0.29794626511187405</v>
      </c>
      <c r="J9" s="214">
        <v>116.11</v>
      </c>
      <c r="K9" s="215">
        <v>128.28</v>
      </c>
      <c r="L9" s="215">
        <v>146</v>
      </c>
      <c r="M9" s="215">
        <v>152.76</v>
      </c>
      <c r="N9" s="215">
        <v>169.17</v>
      </c>
      <c r="O9" s="75">
        <f t="shared" si="1"/>
        <v>0.10742340926944216</v>
      </c>
      <c r="P9" s="75">
        <f t="shared" si="2"/>
        <v>0.45698044957368</v>
      </c>
      <c r="R9" s="16" t="s">
        <v>47</v>
      </c>
      <c r="S9" s="214">
        <v>89.937364239492467</v>
      </c>
      <c r="T9" s="215" t="s">
        <v>225</v>
      </c>
      <c r="U9" s="215">
        <v>72.885296002153325</v>
      </c>
      <c r="V9" s="215">
        <v>107.71865816543777</v>
      </c>
      <c r="W9" s="215">
        <v>119.34832375979207</v>
      </c>
      <c r="X9" s="75">
        <f t="shared" si="3"/>
        <v>0.10796333515864154</v>
      </c>
      <c r="Y9" s="75">
        <f t="shared" si="4"/>
        <v>0.32701602686489362</v>
      </c>
      <c r="Z9" s="214">
        <v>95.17</v>
      </c>
      <c r="AA9" s="215">
        <v>44.41</v>
      </c>
      <c r="AB9" s="215">
        <v>100.66</v>
      </c>
      <c r="AC9" s="215">
        <v>129.44999999999999</v>
      </c>
      <c r="AD9" s="215">
        <v>145.85</v>
      </c>
      <c r="AE9" s="75">
        <f t="shared" si="5"/>
        <v>0.12668984163769803</v>
      </c>
      <c r="AF9" s="75">
        <f t="shared" si="6"/>
        <v>0.53252075233792162</v>
      </c>
      <c r="AH9" s="16" t="s">
        <v>47</v>
      </c>
      <c r="AI9" s="216">
        <v>636659325.90999997</v>
      </c>
      <c r="AJ9" s="53">
        <v>209208305</v>
      </c>
      <c r="AK9" s="53">
        <v>333738906.95000005</v>
      </c>
      <c r="AL9" s="53">
        <v>743382276.50999999</v>
      </c>
      <c r="AM9" s="53">
        <v>857710368.33999991</v>
      </c>
      <c r="AN9" s="75">
        <f t="shared" si="7"/>
        <v>0.15379448157782649</v>
      </c>
      <c r="AO9" s="53">
        <f t="shared" si="8"/>
        <v>114328091.82999992</v>
      </c>
      <c r="AP9" s="75">
        <f t="shared" si="9"/>
        <v>0.34720459346769772</v>
      </c>
      <c r="AQ9" s="53">
        <f t="shared" si="10"/>
        <v>221051042.42999995</v>
      </c>
      <c r="AR9" s="99">
        <f t="shared" si="11"/>
        <v>0.47708895463084805</v>
      </c>
      <c r="AS9" s="217">
        <v>57956171.649999999</v>
      </c>
      <c r="AT9" s="218">
        <v>11822876.74</v>
      </c>
      <c r="AU9" s="218">
        <v>56964438.869999997</v>
      </c>
      <c r="AV9" s="218">
        <v>78720090.489999995</v>
      </c>
      <c r="AW9" s="218">
        <v>90342204.140000001</v>
      </c>
      <c r="AX9" s="75">
        <f t="shared" si="12"/>
        <v>0.14763846913357392</v>
      </c>
      <c r="AY9" s="53">
        <f t="shared" si="13"/>
        <v>11622113.650000006</v>
      </c>
      <c r="AZ9" s="75">
        <f t="shared" si="14"/>
        <v>0.55880213561345538</v>
      </c>
      <c r="BA9" s="53">
        <f t="shared" si="15"/>
        <v>32386032.490000002</v>
      </c>
      <c r="BB9" s="99">
        <f t="shared" si="16"/>
        <v>0.48709043994558227</v>
      </c>
    </row>
    <row r="10" spans="2:54" x14ac:dyDescent="0.25">
      <c r="B10" s="20" t="s">
        <v>48</v>
      </c>
      <c r="C10" s="214">
        <v>84.934351198061179</v>
      </c>
      <c r="D10" s="215" t="s">
        <v>225</v>
      </c>
      <c r="E10" s="215">
        <v>85.868326715060263</v>
      </c>
      <c r="F10" s="215">
        <v>93.470497509949112</v>
      </c>
      <c r="G10" s="215">
        <v>101.28651575637234</v>
      </c>
      <c r="H10" s="75">
        <f>G10/F10-1</f>
        <v>8.3620163095754041E-2</v>
      </c>
      <c r="I10" s="75">
        <f t="shared" si="0"/>
        <v>0.19252710272877716</v>
      </c>
      <c r="J10" s="214">
        <v>92.76</v>
      </c>
      <c r="K10" s="215">
        <v>78.13</v>
      </c>
      <c r="L10" s="215">
        <v>97.51</v>
      </c>
      <c r="M10" s="215">
        <v>106.12</v>
      </c>
      <c r="N10" s="215">
        <v>117.63</v>
      </c>
      <c r="O10" s="75">
        <f t="shared" si="1"/>
        <v>0.10846211835657726</v>
      </c>
      <c r="P10" s="75">
        <f t="shared" si="2"/>
        <v>0.26811125485122878</v>
      </c>
      <c r="R10" s="20" t="s">
        <v>48</v>
      </c>
      <c r="S10" s="214">
        <v>68.492502845088453</v>
      </c>
      <c r="T10" s="215" t="s">
        <v>225</v>
      </c>
      <c r="U10" s="215">
        <v>43.135160233694258</v>
      </c>
      <c r="V10" s="215">
        <v>71.230175144232774</v>
      </c>
      <c r="W10" s="215">
        <v>83.788533081515766</v>
      </c>
      <c r="X10" s="75">
        <f t="shared" si="3"/>
        <v>0.17630671147240307</v>
      </c>
      <c r="Y10" s="75">
        <f t="shared" si="4"/>
        <v>0.22332415375479564</v>
      </c>
      <c r="Z10" s="214">
        <v>75.39</v>
      </c>
      <c r="AA10" s="215">
        <v>18.63</v>
      </c>
      <c r="AB10" s="215">
        <v>64.5</v>
      </c>
      <c r="AC10" s="215">
        <v>85.77</v>
      </c>
      <c r="AD10" s="215">
        <v>99.84</v>
      </c>
      <c r="AE10" s="75">
        <f t="shared" si="5"/>
        <v>0.16404337180832473</v>
      </c>
      <c r="AF10" s="75">
        <f t="shared" si="6"/>
        <v>0.32431356943891765</v>
      </c>
      <c r="AH10" s="20" t="s">
        <v>48</v>
      </c>
      <c r="AI10" s="216">
        <v>393325543.29999995</v>
      </c>
      <c r="AJ10" s="53">
        <v>118379716.09</v>
      </c>
      <c r="AK10" s="53">
        <v>137154616.22999999</v>
      </c>
      <c r="AL10" s="53">
        <v>381071528.47000003</v>
      </c>
      <c r="AM10" s="53">
        <v>437636228.67999995</v>
      </c>
      <c r="AN10" s="75">
        <f t="shared" si="7"/>
        <v>0.14843591290356128</v>
      </c>
      <c r="AO10" s="53">
        <f t="shared" si="8"/>
        <v>56564700.209999919</v>
      </c>
      <c r="AP10" s="75">
        <f t="shared" si="9"/>
        <v>0.11265651604580129</v>
      </c>
      <c r="AQ10" s="53">
        <f t="shared" si="10"/>
        <v>44310685.379999995</v>
      </c>
      <c r="AR10" s="99">
        <f t="shared" si="11"/>
        <v>0.243428805989159</v>
      </c>
      <c r="AS10" s="217">
        <v>36963448.759999998</v>
      </c>
      <c r="AT10" s="218">
        <v>4409216.08</v>
      </c>
      <c r="AU10" s="218">
        <v>27157130.800000001</v>
      </c>
      <c r="AV10" s="218">
        <v>39957856.5</v>
      </c>
      <c r="AW10" s="218">
        <v>43919798.770000003</v>
      </c>
      <c r="AX10" s="75">
        <f t="shared" si="12"/>
        <v>9.915302313576313E-2</v>
      </c>
      <c r="AY10" s="53">
        <f t="shared" si="13"/>
        <v>3961942.2700000033</v>
      </c>
      <c r="AZ10" s="75">
        <f t="shared" si="14"/>
        <v>0.18819537254672558</v>
      </c>
      <c r="BA10" s="53">
        <f t="shared" si="15"/>
        <v>6956350.0100000054</v>
      </c>
      <c r="BB10" s="99">
        <f t="shared" si="16"/>
        <v>0.23679867354186898</v>
      </c>
    </row>
    <row r="11" spans="2:54" x14ac:dyDescent="0.25">
      <c r="B11" s="20" t="s">
        <v>49</v>
      </c>
      <c r="C11" s="214">
        <v>67.283716727203085</v>
      </c>
      <c r="D11" s="215" t="s">
        <v>225</v>
      </c>
      <c r="E11" s="215">
        <v>66.405712635274313</v>
      </c>
      <c r="F11" s="215">
        <v>77.45079014344094</v>
      </c>
      <c r="G11" s="215">
        <v>80.177661819728925</v>
      </c>
      <c r="H11" s="75">
        <f>G11/F11-1</f>
        <v>3.5207796734387564E-2</v>
      </c>
      <c r="I11" s="75">
        <f t="shared" si="0"/>
        <v>0.19163544643057406</v>
      </c>
      <c r="J11" s="214">
        <v>68.44</v>
      </c>
      <c r="K11" s="215">
        <v>64.12</v>
      </c>
      <c r="L11" s="215">
        <v>79.7</v>
      </c>
      <c r="M11" s="215">
        <v>104.63</v>
      </c>
      <c r="N11" s="215">
        <v>82.46</v>
      </c>
      <c r="O11" s="75">
        <f t="shared" si="1"/>
        <v>-0.21188951543534362</v>
      </c>
      <c r="P11" s="75">
        <f t="shared" si="2"/>
        <v>0.20485096434833427</v>
      </c>
      <c r="R11" s="20" t="s">
        <v>49</v>
      </c>
      <c r="S11" s="214">
        <v>47.785265573386233</v>
      </c>
      <c r="T11" s="215" t="s">
        <v>225</v>
      </c>
      <c r="U11" s="215">
        <v>36.919917978994334</v>
      </c>
      <c r="V11" s="215">
        <v>53.916670911208421</v>
      </c>
      <c r="W11" s="215">
        <v>54.695924406713544</v>
      </c>
      <c r="X11" s="75">
        <f t="shared" si="3"/>
        <v>1.4452923044681709E-2</v>
      </c>
      <c r="Y11" s="75">
        <f t="shared" si="4"/>
        <v>0.14461903162836398</v>
      </c>
      <c r="Z11" s="214">
        <v>54.99</v>
      </c>
      <c r="AA11" s="215">
        <v>20.74</v>
      </c>
      <c r="AB11" s="215">
        <v>63.6</v>
      </c>
      <c r="AC11" s="215">
        <v>84.53</v>
      </c>
      <c r="AD11" s="215">
        <v>69.98</v>
      </c>
      <c r="AE11" s="75">
        <f t="shared" si="5"/>
        <v>-0.17212823849520875</v>
      </c>
      <c r="AF11" s="75">
        <f t="shared" si="6"/>
        <v>0.27259501727586843</v>
      </c>
      <c r="AH11" s="20" t="s">
        <v>49</v>
      </c>
      <c r="AI11" s="216">
        <v>9017206.9299999997</v>
      </c>
      <c r="AJ11" s="53">
        <v>2754641.29</v>
      </c>
      <c r="AK11" s="53">
        <v>4381169.1700000009</v>
      </c>
      <c r="AL11" s="53">
        <v>8179727.9699999997</v>
      </c>
      <c r="AM11" s="53">
        <v>8858381.8100000005</v>
      </c>
      <c r="AN11" s="75">
        <f t="shared" si="7"/>
        <v>8.2967776249899039E-2</v>
      </c>
      <c r="AO11" s="53">
        <f t="shared" si="8"/>
        <v>678653.84000000078</v>
      </c>
      <c r="AP11" s="75">
        <f t="shared" si="9"/>
        <v>-1.7613560521894223E-2</v>
      </c>
      <c r="AQ11" s="53">
        <f t="shared" si="10"/>
        <v>-158825.11999999918</v>
      </c>
      <c r="AR11" s="99">
        <f t="shared" si="11"/>
        <v>4.9273464253827498E-3</v>
      </c>
      <c r="AS11" s="217">
        <v>881286.35</v>
      </c>
      <c r="AT11" s="218">
        <v>151725.93</v>
      </c>
      <c r="AU11" s="218">
        <v>764942.11</v>
      </c>
      <c r="AV11" s="218">
        <v>1155644.01</v>
      </c>
      <c r="AW11" s="218">
        <v>976193.39</v>
      </c>
      <c r="AX11" s="75">
        <f t="shared" si="12"/>
        <v>-0.15528191938623037</v>
      </c>
      <c r="AY11" s="53">
        <f t="shared" si="13"/>
        <v>-179450.62</v>
      </c>
      <c r="AZ11" s="75">
        <f t="shared" si="14"/>
        <v>0.10769148983188037</v>
      </c>
      <c r="BA11" s="53">
        <f t="shared" si="15"/>
        <v>94907.040000000037</v>
      </c>
      <c r="BB11" s="99">
        <f t="shared" si="16"/>
        <v>5.263259540028634E-3</v>
      </c>
    </row>
    <row r="12" spans="2:54" x14ac:dyDescent="0.25">
      <c r="B12" s="20" t="s">
        <v>50</v>
      </c>
      <c r="C12" s="214">
        <v>145.07375765467975</v>
      </c>
      <c r="D12" s="215" t="s">
        <v>225</v>
      </c>
      <c r="E12" s="215">
        <v>154.08223754112092</v>
      </c>
      <c r="F12" s="215">
        <v>185.50642513642569</v>
      </c>
      <c r="G12" s="215">
        <v>208.16184543253408</v>
      </c>
      <c r="H12" s="75">
        <f t="shared" ref="H12:H18" si="17">G12/F12-1</f>
        <v>0.12212741569165098</v>
      </c>
      <c r="I12" s="75">
        <f t="shared" si="0"/>
        <v>0.43486905418155231</v>
      </c>
      <c r="J12" s="214">
        <v>182.57</v>
      </c>
      <c r="K12" s="215">
        <v>172.85</v>
      </c>
      <c r="L12" s="215">
        <v>144.69</v>
      </c>
      <c r="M12" s="215">
        <v>172.78</v>
      </c>
      <c r="N12" s="215">
        <v>291.81</v>
      </c>
      <c r="O12" s="75">
        <f t="shared" si="1"/>
        <v>0.68891075355943965</v>
      </c>
      <c r="P12" s="75">
        <f t="shared" si="2"/>
        <v>0.59834583995179935</v>
      </c>
      <c r="R12" s="20" t="s">
        <v>50</v>
      </c>
      <c r="S12" s="214">
        <v>106.99693400242019</v>
      </c>
      <c r="T12" s="215" t="s">
        <v>225</v>
      </c>
      <c r="U12" s="215">
        <v>46.126890002203055</v>
      </c>
      <c r="V12" s="215">
        <v>94.789473438104324</v>
      </c>
      <c r="W12" s="215">
        <v>114.30539906933832</v>
      </c>
      <c r="X12" s="75">
        <f t="shared" si="3"/>
        <v>0.20588705605562319</v>
      </c>
      <c r="Y12" s="75">
        <f t="shared" si="4"/>
        <v>6.8305369074900923E-2</v>
      </c>
      <c r="Z12" s="214">
        <v>133.83000000000001</v>
      </c>
      <c r="AA12" s="215">
        <v>85.25</v>
      </c>
      <c r="AB12" s="215">
        <v>49.85</v>
      </c>
      <c r="AC12" s="215">
        <v>93.53</v>
      </c>
      <c r="AD12" s="215">
        <v>162.47</v>
      </c>
      <c r="AE12" s="75">
        <f t="shared" si="5"/>
        <v>0.7370897038383406</v>
      </c>
      <c r="AF12" s="75">
        <f t="shared" si="6"/>
        <v>0.21400283942314857</v>
      </c>
      <c r="AH12" s="20" t="s">
        <v>50</v>
      </c>
      <c r="AI12" s="216">
        <v>61080446.159999996</v>
      </c>
      <c r="AJ12" s="53">
        <v>19299108.050000001</v>
      </c>
      <c r="AK12" s="53">
        <v>22694182.550000001</v>
      </c>
      <c r="AL12" s="53">
        <v>56687870.050000004</v>
      </c>
      <c r="AM12" s="53">
        <v>62672686.410000004</v>
      </c>
      <c r="AN12" s="75">
        <f t="shared" si="7"/>
        <v>0.10557490261534364</v>
      </c>
      <c r="AO12" s="53">
        <f t="shared" si="8"/>
        <v>5984816.3599999994</v>
      </c>
      <c r="AP12" s="75">
        <f t="shared" si="9"/>
        <v>2.6067921079507839E-2</v>
      </c>
      <c r="AQ12" s="53">
        <f t="shared" si="10"/>
        <v>1592240.2500000075</v>
      </c>
      <c r="AR12" s="99">
        <f t="shared" si="11"/>
        <v>3.4860772991613415E-2</v>
      </c>
      <c r="AS12" s="217">
        <v>6488835.1100000003</v>
      </c>
      <c r="AT12" s="218">
        <v>3226907.49</v>
      </c>
      <c r="AU12" s="218">
        <v>2321220.91</v>
      </c>
      <c r="AV12" s="218">
        <v>4787085.0999999996</v>
      </c>
      <c r="AW12" s="218">
        <v>8310536.1900000004</v>
      </c>
      <c r="AX12" s="75">
        <f t="shared" si="12"/>
        <v>0.73603268302040448</v>
      </c>
      <c r="AY12" s="53">
        <f t="shared" si="13"/>
        <v>3523451.0900000008</v>
      </c>
      <c r="AZ12" s="75">
        <f t="shared" si="14"/>
        <v>0.28074393155599853</v>
      </c>
      <c r="BA12" s="53">
        <f t="shared" si="15"/>
        <v>1821701.08</v>
      </c>
      <c r="BB12" s="99">
        <f t="shared" si="16"/>
        <v>4.4807216820809161E-2</v>
      </c>
    </row>
    <row r="13" spans="2:54" x14ac:dyDescent="0.25">
      <c r="B13" s="20" t="s">
        <v>51</v>
      </c>
      <c r="C13" s="214">
        <v>53.050211637501953</v>
      </c>
      <c r="D13" s="215" t="s">
        <v>225</v>
      </c>
      <c r="E13" s="215">
        <v>51.254412692642013</v>
      </c>
      <c r="F13" s="215">
        <v>59.119919032167864</v>
      </c>
      <c r="G13" s="215">
        <v>65.867777770139668</v>
      </c>
      <c r="H13" s="75">
        <f t="shared" si="17"/>
        <v>0.11413849762379091</v>
      </c>
      <c r="I13" s="75">
        <f t="shared" si="0"/>
        <v>0.2416119698111967</v>
      </c>
      <c r="J13" s="214">
        <v>58.4</v>
      </c>
      <c r="K13" s="215">
        <v>38.880000000000003</v>
      </c>
      <c r="L13" s="215">
        <v>60.58</v>
      </c>
      <c r="M13" s="215">
        <v>72.84</v>
      </c>
      <c r="N13" s="215">
        <v>73.680000000000007</v>
      </c>
      <c r="O13" s="75">
        <f t="shared" si="1"/>
        <v>1.1532125205930832E-2</v>
      </c>
      <c r="P13" s="75">
        <f t="shared" si="2"/>
        <v>0.26164383561643856</v>
      </c>
      <c r="R13" s="20" t="s">
        <v>51</v>
      </c>
      <c r="S13" s="214">
        <v>41.279295390431436</v>
      </c>
      <c r="T13" s="215" t="s">
        <v>225</v>
      </c>
      <c r="U13" s="215">
        <v>28.234929282389096</v>
      </c>
      <c r="V13" s="215">
        <v>42.012394907988785</v>
      </c>
      <c r="W13" s="215">
        <v>51.990144008165785</v>
      </c>
      <c r="X13" s="75">
        <f t="shared" si="3"/>
        <v>0.23749536588021791</v>
      </c>
      <c r="Y13" s="75">
        <f t="shared" si="4"/>
        <v>0.25947266096545651</v>
      </c>
      <c r="Z13" s="214">
        <v>45.99</v>
      </c>
      <c r="AA13" s="215">
        <v>10.36</v>
      </c>
      <c r="AB13" s="215">
        <v>37.56</v>
      </c>
      <c r="AC13" s="215">
        <v>56.56</v>
      </c>
      <c r="AD13" s="215">
        <v>60.51</v>
      </c>
      <c r="AE13" s="75">
        <f t="shared" si="5"/>
        <v>6.983734087694482E-2</v>
      </c>
      <c r="AF13" s="75">
        <f t="shared" si="6"/>
        <v>0.31572080887149379</v>
      </c>
      <c r="AH13" s="20" t="s">
        <v>51</v>
      </c>
      <c r="AI13" s="216">
        <v>155171276.54000002</v>
      </c>
      <c r="AJ13" s="53">
        <v>44723385.339999996</v>
      </c>
      <c r="AK13" s="53">
        <v>54944687.289999999</v>
      </c>
      <c r="AL13" s="53">
        <v>136922674.65000001</v>
      </c>
      <c r="AM13" s="53">
        <v>177625996.66999999</v>
      </c>
      <c r="AN13" s="75">
        <f t="shared" si="7"/>
        <v>0.29727232632612011</v>
      </c>
      <c r="AO13" s="53">
        <f t="shared" si="8"/>
        <v>40703322.019999981</v>
      </c>
      <c r="AP13" s="75">
        <f t="shared" si="9"/>
        <v>0.14470925696233206</v>
      </c>
      <c r="AQ13" s="53">
        <f t="shared" si="10"/>
        <v>22454720.129999965</v>
      </c>
      <c r="AR13" s="99">
        <f t="shared" si="11"/>
        <v>9.8801884872353737E-2</v>
      </c>
      <c r="AS13" s="217">
        <v>14809594.640000001</v>
      </c>
      <c r="AT13" s="218">
        <v>1066715.47</v>
      </c>
      <c r="AU13" s="218">
        <v>9771388.4399999995</v>
      </c>
      <c r="AV13" s="218">
        <v>16305572.210000001</v>
      </c>
      <c r="AW13" s="218">
        <v>17745881.100000001</v>
      </c>
      <c r="AX13" s="75">
        <f t="shared" si="12"/>
        <v>8.8332311890083615E-2</v>
      </c>
      <c r="AY13" s="53">
        <f t="shared" si="13"/>
        <v>1440308.8900000006</v>
      </c>
      <c r="AZ13" s="75">
        <f t="shared" si="14"/>
        <v>0.19826919854168268</v>
      </c>
      <c r="BA13" s="53">
        <f t="shared" si="15"/>
        <v>2936286.4600000009</v>
      </c>
      <c r="BB13" s="99">
        <f t="shared" si="16"/>
        <v>9.5678969917824208E-2</v>
      </c>
    </row>
    <row r="14" spans="2:54" x14ac:dyDescent="0.25">
      <c r="B14" s="20" t="s">
        <v>52</v>
      </c>
      <c r="C14" s="214">
        <v>81.374807191337254</v>
      </c>
      <c r="D14" s="215" t="s">
        <v>225</v>
      </c>
      <c r="E14" s="215">
        <v>84.443882815672367</v>
      </c>
      <c r="F14" s="215">
        <v>89.447012067673299</v>
      </c>
      <c r="G14" s="215">
        <v>98.49828593590648</v>
      </c>
      <c r="H14" s="75">
        <f t="shared" si="17"/>
        <v>0.10119146139152435</v>
      </c>
      <c r="I14" s="75">
        <f t="shared" si="0"/>
        <v>0.21042727270992656</v>
      </c>
      <c r="J14" s="214">
        <v>87.75</v>
      </c>
      <c r="K14" s="215">
        <v>76.94</v>
      </c>
      <c r="L14" s="215">
        <v>93.28</v>
      </c>
      <c r="M14" s="215">
        <v>104.36</v>
      </c>
      <c r="N14" s="215">
        <v>114.69</v>
      </c>
      <c r="O14" s="75">
        <f t="shared" si="1"/>
        <v>9.8984285166730634E-2</v>
      </c>
      <c r="P14" s="75">
        <f t="shared" si="2"/>
        <v>0.30700854700854707</v>
      </c>
      <c r="R14" s="20" t="s">
        <v>52</v>
      </c>
      <c r="S14" s="214">
        <v>51.617205160088496</v>
      </c>
      <c r="T14" s="215" t="s">
        <v>225</v>
      </c>
      <c r="U14" s="215">
        <v>45.63157218455197</v>
      </c>
      <c r="V14" s="215">
        <v>64.643902351985275</v>
      </c>
      <c r="W14" s="215">
        <v>73.616138654057124</v>
      </c>
      <c r="X14" s="75">
        <f t="shared" si="3"/>
        <v>0.13879478149722657</v>
      </c>
      <c r="Y14" s="75">
        <f t="shared" si="4"/>
        <v>0.42619381320123595</v>
      </c>
      <c r="Z14" s="214">
        <v>55.95</v>
      </c>
      <c r="AA14" s="215">
        <v>41.18</v>
      </c>
      <c r="AB14" s="215">
        <v>66.599999999999994</v>
      </c>
      <c r="AC14" s="215">
        <v>72.19</v>
      </c>
      <c r="AD14" s="215">
        <v>84.63</v>
      </c>
      <c r="AE14" s="75">
        <f t="shared" si="5"/>
        <v>0.1723230364316386</v>
      </c>
      <c r="AF14" s="75">
        <f t="shared" si="6"/>
        <v>0.51260053619302925</v>
      </c>
      <c r="AH14" s="20" t="s">
        <v>52</v>
      </c>
      <c r="AI14" s="216">
        <v>6868734.879999999</v>
      </c>
      <c r="AJ14" s="53">
        <v>2983313.92</v>
      </c>
      <c r="AK14" s="53">
        <v>4498900.4700000007</v>
      </c>
      <c r="AL14" s="53">
        <v>7864755.4400000004</v>
      </c>
      <c r="AM14" s="53">
        <v>9097368.1099999994</v>
      </c>
      <c r="AN14" s="75">
        <f t="shared" si="7"/>
        <v>0.15672612828250876</v>
      </c>
      <c r="AO14" s="53">
        <f t="shared" si="8"/>
        <v>1232612.669999999</v>
      </c>
      <c r="AP14" s="75">
        <f t="shared" si="9"/>
        <v>0.32446051113272856</v>
      </c>
      <c r="AQ14" s="53">
        <f t="shared" si="10"/>
        <v>2228633.2300000004</v>
      </c>
      <c r="AR14" s="99">
        <f t="shared" si="11"/>
        <v>5.0602790891894865E-3</v>
      </c>
      <c r="AS14" s="217">
        <v>686792.56</v>
      </c>
      <c r="AT14" s="218">
        <v>182548.53</v>
      </c>
      <c r="AU14" s="218">
        <v>652407.38</v>
      </c>
      <c r="AV14" s="218">
        <v>758667.03</v>
      </c>
      <c r="AW14" s="218">
        <v>902500.22</v>
      </c>
      <c r="AX14" s="75">
        <f t="shared" si="12"/>
        <v>0.18958671500460467</v>
      </c>
      <c r="AY14" s="53">
        <f t="shared" si="13"/>
        <v>143833.18999999994</v>
      </c>
      <c r="AZ14" s="75">
        <f t="shared" si="14"/>
        <v>0.31407978560513228</v>
      </c>
      <c r="BA14" s="53">
        <f t="shared" si="15"/>
        <v>215707.65999999992</v>
      </c>
      <c r="BB14" s="99">
        <f t="shared" si="16"/>
        <v>4.8659342927869454E-3</v>
      </c>
    </row>
    <row r="15" spans="2:54" x14ac:dyDescent="0.25">
      <c r="B15" s="20" t="s">
        <v>53</v>
      </c>
      <c r="C15" s="214">
        <v>85.189568752726075</v>
      </c>
      <c r="D15" s="215" t="s">
        <v>225</v>
      </c>
      <c r="E15" s="215">
        <v>125.31273906340712</v>
      </c>
      <c r="F15" s="215">
        <v>128.06406554748472</v>
      </c>
      <c r="G15" s="215">
        <v>149.08224071540886</v>
      </c>
      <c r="H15" s="75">
        <f t="shared" si="17"/>
        <v>0.16412234827989924</v>
      </c>
      <c r="I15" s="75">
        <f t="shared" si="0"/>
        <v>0.75000581524411358</v>
      </c>
      <c r="J15" s="214">
        <v>90.2</v>
      </c>
      <c r="K15" s="215">
        <v>127.78</v>
      </c>
      <c r="L15" s="215">
        <v>128.15</v>
      </c>
      <c r="M15" s="215">
        <v>138.74</v>
      </c>
      <c r="N15" s="215">
        <v>165.52</v>
      </c>
      <c r="O15" s="75">
        <f t="shared" si="1"/>
        <v>0.19302292057085202</v>
      </c>
      <c r="P15" s="75">
        <f t="shared" si="2"/>
        <v>0.83503325942350348</v>
      </c>
      <c r="R15" s="20" t="s">
        <v>53</v>
      </c>
      <c r="S15" s="214">
        <v>67.779354597842385</v>
      </c>
      <c r="T15" s="215" t="s">
        <v>225</v>
      </c>
      <c r="U15" s="215">
        <v>82.5518455977071</v>
      </c>
      <c r="V15" s="215">
        <v>96.710639712624442</v>
      </c>
      <c r="W15" s="215">
        <v>122.12126480292923</v>
      </c>
      <c r="X15" s="75">
        <f t="shared" si="3"/>
        <v>0.26274901257826899</v>
      </c>
      <c r="Y15" s="75">
        <f t="shared" si="4"/>
        <v>0.80174723597643571</v>
      </c>
      <c r="Z15" s="214">
        <v>71.510000000000005</v>
      </c>
      <c r="AA15" s="215">
        <v>76.27</v>
      </c>
      <c r="AB15" s="215">
        <v>91.56</v>
      </c>
      <c r="AC15" s="215">
        <v>116.02</v>
      </c>
      <c r="AD15" s="215">
        <v>135.97999999999999</v>
      </c>
      <c r="AE15" s="75">
        <f t="shared" si="5"/>
        <v>0.17203930356835029</v>
      </c>
      <c r="AF15" s="75">
        <f t="shared" si="6"/>
        <v>0.9015522304572785</v>
      </c>
      <c r="AH15" s="20" t="s">
        <v>53</v>
      </c>
      <c r="AI15" s="216">
        <v>42420393.430000007</v>
      </c>
      <c r="AJ15" s="53">
        <v>18688981.130000003</v>
      </c>
      <c r="AK15" s="53">
        <v>30921945.870000001</v>
      </c>
      <c r="AL15" s="53">
        <v>58482134.049999997</v>
      </c>
      <c r="AM15" s="53">
        <v>79534420.49000001</v>
      </c>
      <c r="AN15" s="75">
        <f t="shared" si="7"/>
        <v>0.35997808188738656</v>
      </c>
      <c r="AO15" s="53">
        <f t="shared" si="8"/>
        <v>21052286.440000013</v>
      </c>
      <c r="AP15" s="75">
        <f t="shared" si="9"/>
        <v>0.87491001518511835</v>
      </c>
      <c r="AQ15" s="53">
        <f t="shared" si="10"/>
        <v>37114027.060000002</v>
      </c>
      <c r="AR15" s="99">
        <f t="shared" si="11"/>
        <v>4.4239868059637186E-2</v>
      </c>
      <c r="AS15" s="217">
        <v>3819809.64</v>
      </c>
      <c r="AT15" s="218">
        <v>1586519.5</v>
      </c>
      <c r="AU15" s="218">
        <v>4371268.71</v>
      </c>
      <c r="AV15" s="218">
        <v>6419741.4299999997</v>
      </c>
      <c r="AW15" s="218">
        <v>7536822.79</v>
      </c>
      <c r="AX15" s="75">
        <f t="shared" si="12"/>
        <v>0.17400722010076364</v>
      </c>
      <c r="AY15" s="53">
        <f t="shared" si="13"/>
        <v>1117081.3600000003</v>
      </c>
      <c r="AZ15" s="75">
        <f t="shared" si="14"/>
        <v>0.97308858302163981</v>
      </c>
      <c r="BA15" s="53">
        <f t="shared" si="15"/>
        <v>3717013.15</v>
      </c>
      <c r="BB15" s="99">
        <f t="shared" si="16"/>
        <v>4.0635651559751622E-2</v>
      </c>
    </row>
    <row r="16" spans="2:54" x14ac:dyDescent="0.25">
      <c r="B16" s="20" t="s">
        <v>54</v>
      </c>
      <c r="C16" s="214">
        <v>63.434218237190613</v>
      </c>
      <c r="D16" s="215" t="s">
        <v>225</v>
      </c>
      <c r="E16" s="215">
        <v>68.994552790136339</v>
      </c>
      <c r="F16" s="215">
        <v>76.336777154272085</v>
      </c>
      <c r="G16" s="215">
        <v>86.654283016549712</v>
      </c>
      <c r="H16" s="75">
        <f t="shared" si="17"/>
        <v>0.13515773454028013</v>
      </c>
      <c r="I16" s="75">
        <f t="shared" si="0"/>
        <v>0.3660495143573077</v>
      </c>
      <c r="J16" s="214">
        <v>64.92</v>
      </c>
      <c r="K16" s="215">
        <v>60.62</v>
      </c>
      <c r="L16" s="215">
        <v>77.33</v>
      </c>
      <c r="M16" s="215">
        <v>85.51</v>
      </c>
      <c r="N16" s="215">
        <v>98.37</v>
      </c>
      <c r="O16" s="75">
        <f t="shared" si="1"/>
        <v>0.15039176704479007</v>
      </c>
      <c r="P16" s="75">
        <f t="shared" si="2"/>
        <v>0.51524953789279127</v>
      </c>
      <c r="R16" s="20" t="s">
        <v>54</v>
      </c>
      <c r="S16" s="214">
        <v>43.258568786712132</v>
      </c>
      <c r="T16" s="215" t="s">
        <v>225</v>
      </c>
      <c r="U16" s="215">
        <v>37.837311501257886</v>
      </c>
      <c r="V16" s="215">
        <v>53.16467533934356</v>
      </c>
      <c r="W16" s="215">
        <v>62.048312168956215</v>
      </c>
      <c r="X16" s="75">
        <f t="shared" si="3"/>
        <v>0.16709660640095136</v>
      </c>
      <c r="Y16" s="75">
        <f t="shared" si="4"/>
        <v>0.43435887754140823</v>
      </c>
      <c r="Z16" s="214">
        <v>46.91</v>
      </c>
      <c r="AA16" s="215">
        <v>21.99</v>
      </c>
      <c r="AB16" s="215">
        <v>57.28</v>
      </c>
      <c r="AC16" s="215">
        <v>60.77</v>
      </c>
      <c r="AD16" s="215">
        <v>72.12</v>
      </c>
      <c r="AE16" s="75">
        <f t="shared" si="5"/>
        <v>0.18676978772420605</v>
      </c>
      <c r="AF16" s="75">
        <f t="shared" si="6"/>
        <v>0.53741206565764243</v>
      </c>
      <c r="AH16" s="20" t="s">
        <v>54</v>
      </c>
      <c r="AI16" s="216">
        <v>23173738.509999998</v>
      </c>
      <c r="AJ16" s="53">
        <v>9170927.4400000013</v>
      </c>
      <c r="AK16" s="53">
        <v>16610861.379999997</v>
      </c>
      <c r="AL16" s="53">
        <v>27747259.210000001</v>
      </c>
      <c r="AM16" s="53">
        <v>33504230.209999997</v>
      </c>
      <c r="AN16" s="75">
        <f t="shared" si="7"/>
        <v>0.20747890652656631</v>
      </c>
      <c r="AO16" s="53">
        <f t="shared" si="8"/>
        <v>5756970.9999999963</v>
      </c>
      <c r="AP16" s="75">
        <f t="shared" si="9"/>
        <v>0.4457844251389198</v>
      </c>
      <c r="AQ16" s="53">
        <f t="shared" si="10"/>
        <v>10330491.699999999</v>
      </c>
      <c r="AR16" s="99">
        <f t="shared" si="11"/>
        <v>1.8636242205555171E-2</v>
      </c>
      <c r="AS16" s="217">
        <v>2149147.56</v>
      </c>
      <c r="AT16" s="218">
        <v>618153.86</v>
      </c>
      <c r="AU16" s="218">
        <v>2329887.98</v>
      </c>
      <c r="AV16" s="218">
        <v>2869190.57</v>
      </c>
      <c r="AW16" s="218">
        <v>3275320.5</v>
      </c>
      <c r="AX16" s="75">
        <f t="shared" si="12"/>
        <v>0.1415486075572876</v>
      </c>
      <c r="AY16" s="53">
        <f t="shared" si="13"/>
        <v>406129.93000000017</v>
      </c>
      <c r="AZ16" s="75">
        <f t="shared" si="14"/>
        <v>0.52400912853094184</v>
      </c>
      <c r="BA16" s="53">
        <f t="shared" si="15"/>
        <v>1126172.94</v>
      </c>
      <c r="BB16" s="99">
        <f t="shared" si="16"/>
        <v>1.7659269203079069E-2</v>
      </c>
    </row>
    <row r="17" spans="2:54" x14ac:dyDescent="0.25">
      <c r="B17" s="20" t="s">
        <v>55</v>
      </c>
      <c r="C17" s="214">
        <v>92.797654631006637</v>
      </c>
      <c r="D17" s="215" t="s">
        <v>225</v>
      </c>
      <c r="E17" s="215">
        <v>98.708115209716354</v>
      </c>
      <c r="F17" s="215">
        <v>114.50168198212253</v>
      </c>
      <c r="G17" s="215">
        <v>129.03512184826479</v>
      </c>
      <c r="H17" s="75">
        <f t="shared" si="17"/>
        <v>0.12692774127467765</v>
      </c>
      <c r="I17" s="75">
        <f t="shared" si="0"/>
        <v>0.39049981770929443</v>
      </c>
      <c r="J17" s="214">
        <v>96.33</v>
      </c>
      <c r="K17" s="215">
        <v>88.32</v>
      </c>
      <c r="L17" s="215">
        <v>117.31</v>
      </c>
      <c r="M17" s="215">
        <v>129.86000000000001</v>
      </c>
      <c r="N17" s="215">
        <v>142.44</v>
      </c>
      <c r="O17" s="75">
        <f t="shared" si="1"/>
        <v>9.687355613737858E-2</v>
      </c>
      <c r="P17" s="75">
        <f t="shared" si="2"/>
        <v>0.4786670819059482</v>
      </c>
      <c r="R17" s="20" t="s">
        <v>55</v>
      </c>
      <c r="S17" s="214">
        <v>71.476725159943854</v>
      </c>
      <c r="T17" s="215" t="s">
        <v>225</v>
      </c>
      <c r="U17" s="215">
        <v>53.718812727732569</v>
      </c>
      <c r="V17" s="215">
        <v>88.717889530765731</v>
      </c>
      <c r="W17" s="215">
        <v>108.87306546654106</v>
      </c>
      <c r="X17" s="75">
        <f t="shared" si="3"/>
        <v>0.22718277049169311</v>
      </c>
      <c r="Y17" s="75">
        <f t="shared" si="4"/>
        <v>0.52319605050336615</v>
      </c>
      <c r="Z17" s="214">
        <v>78.42</v>
      </c>
      <c r="AA17" s="215">
        <v>29.24</v>
      </c>
      <c r="AB17" s="215">
        <v>74.12</v>
      </c>
      <c r="AC17" s="215">
        <v>105.77</v>
      </c>
      <c r="AD17" s="215">
        <v>117.93</v>
      </c>
      <c r="AE17" s="75">
        <f t="shared" si="5"/>
        <v>0.11496643660773387</v>
      </c>
      <c r="AF17" s="75">
        <f t="shared" si="6"/>
        <v>0.50382555470543244</v>
      </c>
      <c r="AH17" s="20" t="s">
        <v>55</v>
      </c>
      <c r="AI17" s="216">
        <v>73857149.129999995</v>
      </c>
      <c r="AJ17" s="53">
        <v>27308568.170000002</v>
      </c>
      <c r="AK17" s="53">
        <v>34127770.07</v>
      </c>
      <c r="AL17" s="53">
        <v>88124626.290000007</v>
      </c>
      <c r="AM17" s="53">
        <v>107018992.04000002</v>
      </c>
      <c r="AN17" s="75">
        <f t="shared" si="7"/>
        <v>0.21440505957804068</v>
      </c>
      <c r="AO17" s="53">
        <f t="shared" si="8"/>
        <v>18894365.750000015</v>
      </c>
      <c r="AP17" s="75">
        <f t="shared" si="9"/>
        <v>0.44899976915748607</v>
      </c>
      <c r="AQ17" s="53">
        <f t="shared" si="10"/>
        <v>33161842.910000026</v>
      </c>
      <c r="AR17" s="99">
        <f t="shared" si="11"/>
        <v>5.9527762427341008E-2</v>
      </c>
      <c r="AS17" s="217">
        <v>6882080.5300000003</v>
      </c>
      <c r="AT17" s="218">
        <v>1358559.7</v>
      </c>
      <c r="AU17" s="218">
        <v>6252352.3899999997</v>
      </c>
      <c r="AV17" s="218">
        <v>8925503.4199999999</v>
      </c>
      <c r="AW17" s="218">
        <v>9951259.3200000003</v>
      </c>
      <c r="AX17" s="75">
        <f t="shared" si="12"/>
        <v>0.11492415068728978</v>
      </c>
      <c r="AY17" s="53">
        <f t="shared" si="13"/>
        <v>1025755.9000000004</v>
      </c>
      <c r="AZ17" s="75">
        <f t="shared" si="14"/>
        <v>0.44596670681503925</v>
      </c>
      <c r="BA17" s="53">
        <f t="shared" si="15"/>
        <v>3069178.79</v>
      </c>
      <c r="BB17" s="99">
        <f t="shared" si="16"/>
        <v>5.3653365294031398E-2</v>
      </c>
    </row>
    <row r="18" spans="2:54" x14ac:dyDescent="0.25">
      <c r="B18" s="24" t="s">
        <v>56</v>
      </c>
      <c r="C18" s="214">
        <v>55.095620172519752</v>
      </c>
      <c r="D18" s="215" t="s">
        <v>225</v>
      </c>
      <c r="E18" s="215">
        <v>74.275687625867548</v>
      </c>
      <c r="F18" s="215">
        <v>64.226114005064417</v>
      </c>
      <c r="G18" s="215">
        <v>69.857366729288515</v>
      </c>
      <c r="H18" s="75">
        <f t="shared" si="17"/>
        <v>8.7678552742270099E-2</v>
      </c>
      <c r="I18" s="75">
        <f t="shared" si="0"/>
        <v>0.26792958334157269</v>
      </c>
      <c r="J18" s="214">
        <v>57.14</v>
      </c>
      <c r="K18" s="215">
        <v>77.12</v>
      </c>
      <c r="L18" s="215">
        <v>80.260000000000005</v>
      </c>
      <c r="M18" s="215">
        <v>73.53</v>
      </c>
      <c r="N18" s="215">
        <v>80.040000000000006</v>
      </c>
      <c r="O18" s="75">
        <f t="shared" si="1"/>
        <v>8.8535291717666276E-2</v>
      </c>
      <c r="P18" s="75">
        <f t="shared" si="2"/>
        <v>0.40077003850192527</v>
      </c>
      <c r="R18" s="24" t="s">
        <v>56</v>
      </c>
      <c r="S18" s="214">
        <v>39.847115807564066</v>
      </c>
      <c r="T18" s="215" t="s">
        <v>225</v>
      </c>
      <c r="U18" s="215">
        <v>29.350319995339838</v>
      </c>
      <c r="V18" s="215">
        <v>43.181422447436297</v>
      </c>
      <c r="W18" s="215">
        <v>53.997432120157676</v>
      </c>
      <c r="X18" s="75">
        <f t="shared" si="3"/>
        <v>0.2504783089507403</v>
      </c>
      <c r="Y18" s="75">
        <f t="shared" si="4"/>
        <v>0.35511519531126257</v>
      </c>
      <c r="Z18" s="214">
        <v>43.75</v>
      </c>
      <c r="AA18" s="215">
        <v>12.64</v>
      </c>
      <c r="AB18" s="215">
        <v>46.59</v>
      </c>
      <c r="AC18" s="215">
        <v>58.99</v>
      </c>
      <c r="AD18" s="215">
        <v>65</v>
      </c>
      <c r="AE18" s="75">
        <f t="shared" si="5"/>
        <v>0.10188167486014565</v>
      </c>
      <c r="AF18" s="75">
        <f t="shared" si="6"/>
        <v>0.48571428571428577</v>
      </c>
      <c r="AH18" s="24" t="s">
        <v>56</v>
      </c>
      <c r="AI18" s="216">
        <v>20449761.579999998</v>
      </c>
      <c r="AJ18" s="53">
        <v>6924135.8399999999</v>
      </c>
      <c r="AK18" s="53">
        <v>12828760.199999999</v>
      </c>
      <c r="AL18" s="53">
        <v>20416665.23</v>
      </c>
      <c r="AM18" s="53">
        <v>24141003.849999998</v>
      </c>
      <c r="AN18" s="75">
        <f t="shared" si="7"/>
        <v>0.18241659830555967</v>
      </c>
      <c r="AO18" s="53">
        <f t="shared" si="8"/>
        <v>3724338.6199999973</v>
      </c>
      <c r="AP18" s="75">
        <f t="shared" si="9"/>
        <v>0.18050294892484509</v>
      </c>
      <c r="AQ18" s="53">
        <f t="shared" si="10"/>
        <v>3691242.2699999996</v>
      </c>
      <c r="AR18" s="99">
        <f t="shared" si="11"/>
        <v>1.3428083320044734E-2</v>
      </c>
      <c r="AS18" s="217">
        <v>1906914.79</v>
      </c>
      <c r="AT18" s="218">
        <v>400152.77</v>
      </c>
      <c r="AU18" s="218">
        <v>2069490.99</v>
      </c>
      <c r="AV18" s="218">
        <v>2241944.88</v>
      </c>
      <c r="AW18" s="218">
        <v>2512645.7000000002</v>
      </c>
      <c r="AX18" s="75">
        <f t="shared" si="12"/>
        <v>0.12074374460089321</v>
      </c>
      <c r="AY18" s="53">
        <f t="shared" si="13"/>
        <v>270700.8200000003</v>
      </c>
      <c r="AZ18" s="75">
        <f t="shared" si="14"/>
        <v>0.31764969949181632</v>
      </c>
      <c r="BA18" s="53">
        <f t="shared" si="15"/>
        <v>605730.91000000015</v>
      </c>
      <c r="BB18" s="99">
        <f t="shared" si="16"/>
        <v>1.354721983032166E-2</v>
      </c>
    </row>
    <row r="19" spans="2:54" x14ac:dyDescent="0.25">
      <c r="B19" s="102"/>
      <c r="C19" s="103"/>
      <c r="D19" s="103"/>
      <c r="E19" s="103"/>
      <c r="F19" s="103"/>
      <c r="G19" s="104"/>
      <c r="H19" s="103"/>
      <c r="I19" s="105"/>
      <c r="J19" s="103"/>
      <c r="K19" s="103"/>
      <c r="L19" s="103"/>
      <c r="M19" s="103"/>
      <c r="N19" s="105"/>
      <c r="O19" s="105"/>
      <c r="P19" s="105"/>
      <c r="R19" s="102"/>
      <c r="S19" s="103"/>
      <c r="T19" s="103"/>
      <c r="U19" s="103"/>
      <c r="V19" s="103"/>
      <c r="W19" s="104"/>
      <c r="X19" s="103"/>
      <c r="Y19" s="105"/>
      <c r="Z19" s="103"/>
      <c r="AA19" s="103"/>
      <c r="AB19" s="103"/>
      <c r="AC19" s="103"/>
      <c r="AD19" s="105"/>
      <c r="AE19" s="105"/>
      <c r="AF19" s="105"/>
      <c r="AH19" s="102"/>
      <c r="AI19" s="102"/>
      <c r="AJ19" s="102"/>
      <c r="AK19" s="102"/>
      <c r="AL19" s="103"/>
      <c r="AM19" s="104"/>
      <c r="AN19" s="105"/>
      <c r="AO19" s="105"/>
      <c r="AP19" s="103"/>
      <c r="AQ19" s="103"/>
      <c r="AR19" s="105"/>
      <c r="AS19" s="103"/>
      <c r="AT19" s="103"/>
      <c r="AU19" s="103"/>
      <c r="AV19" s="103"/>
      <c r="AW19" s="105"/>
      <c r="AX19" s="105"/>
      <c r="AY19" s="105"/>
      <c r="AZ19" s="105"/>
      <c r="BA19" s="219"/>
      <c r="BB19" s="105"/>
    </row>
    <row r="20" spans="2:54" x14ac:dyDescent="0.25">
      <c r="B20" s="106" t="s">
        <v>41</v>
      </c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R20" s="106" t="s">
        <v>41</v>
      </c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H20" s="106" t="s">
        <v>41</v>
      </c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</row>
    <row r="21" spans="2:54" ht="39" customHeight="1" x14ac:dyDescent="0.25">
      <c r="B21" s="299" t="s">
        <v>165</v>
      </c>
      <c r="C21" s="299"/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R21" s="299" t="s">
        <v>166</v>
      </c>
      <c r="S21" s="299"/>
      <c r="T21" s="299"/>
      <c r="U21" s="299"/>
      <c r="V21" s="299"/>
      <c r="W21" s="299"/>
      <c r="X21" s="299"/>
      <c r="Y21" s="299"/>
      <c r="Z21" s="299"/>
      <c r="AA21" s="299"/>
      <c r="AB21" s="299"/>
      <c r="AC21" s="299"/>
      <c r="AD21" s="299"/>
      <c r="AE21" s="299"/>
      <c r="AF21" s="299"/>
      <c r="AH21" s="300" t="s">
        <v>167</v>
      </c>
      <c r="AI21" s="300"/>
      <c r="AJ21" s="300"/>
      <c r="AK21" s="300"/>
      <c r="AL21" s="300"/>
      <c r="AM21" s="300"/>
      <c r="AN21" s="300"/>
      <c r="AO21" s="300"/>
      <c r="AP21" s="300"/>
      <c r="AQ21" s="300"/>
      <c r="AR21" s="300"/>
      <c r="AS21" s="300"/>
      <c r="AT21" s="300"/>
      <c r="AU21" s="300"/>
      <c r="AV21" s="300"/>
      <c r="AW21" s="300"/>
      <c r="AX21" s="300"/>
      <c r="AY21" s="300"/>
      <c r="AZ21" s="300"/>
      <c r="BA21" s="300"/>
      <c r="BB21" s="300"/>
    </row>
    <row r="22" spans="2:54" ht="24" customHeight="1" x14ac:dyDescent="0.25">
      <c r="B22" s="299" t="s">
        <v>168</v>
      </c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R22" s="301" t="s">
        <v>169</v>
      </c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P22" s="121"/>
      <c r="AQ22" s="121"/>
      <c r="AW22" s="53">
        <f>AW11/N11</f>
        <v>11838.386975503276</v>
      </c>
    </row>
    <row r="23" spans="2:54" x14ac:dyDescent="0.25">
      <c r="B23" s="299"/>
      <c r="C23" s="299"/>
      <c r="D23" s="299"/>
      <c r="E23" s="299"/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</row>
    <row r="27" spans="2:54" ht="50.25" customHeight="1" thickBot="1" x14ac:dyDescent="0.3">
      <c r="B27" s="265" t="s">
        <v>170</v>
      </c>
      <c r="C27" s="265"/>
      <c r="D27" s="265"/>
      <c r="E27" s="265"/>
      <c r="F27" s="265"/>
      <c r="G27" s="265"/>
      <c r="H27" s="265"/>
      <c r="I27" s="265"/>
      <c r="R27" s="265" t="s">
        <v>171</v>
      </c>
      <c r="S27" s="265"/>
      <c r="T27" s="265"/>
      <c r="U27" s="265"/>
      <c r="V27" s="265"/>
      <c r="W27" s="265"/>
      <c r="X27" s="265"/>
      <c r="Y27" s="265"/>
      <c r="AH27" s="265" t="s">
        <v>172</v>
      </c>
      <c r="AI27" s="265"/>
      <c r="AJ27" s="265"/>
      <c r="AK27" s="265"/>
      <c r="AL27" s="265"/>
      <c r="AM27" s="265"/>
      <c r="AN27" s="265"/>
      <c r="AO27" s="265"/>
    </row>
    <row r="28" spans="2:54" ht="6" customHeight="1" thickBot="1" x14ac:dyDescent="0.3">
      <c r="B28" s="84"/>
      <c r="C28" s="84"/>
      <c r="D28" s="84"/>
      <c r="E28" s="84"/>
      <c r="F28" s="84"/>
      <c r="G28" s="84"/>
      <c r="H28" s="84"/>
      <c r="I28" s="85"/>
      <c r="R28" s="84"/>
      <c r="S28" s="84"/>
      <c r="T28" s="84"/>
      <c r="U28" s="84"/>
      <c r="V28" s="84"/>
      <c r="W28" s="84"/>
      <c r="X28" s="84"/>
      <c r="Y28" s="85"/>
      <c r="AH28" s="85"/>
      <c r="AI28" s="85"/>
      <c r="AJ28" s="85"/>
      <c r="AK28" s="85"/>
      <c r="AL28" s="85"/>
      <c r="AM28" s="85"/>
      <c r="AN28" s="85"/>
      <c r="AO28" s="85"/>
    </row>
    <row r="29" spans="2:54" ht="30.75" thickBot="1" x14ac:dyDescent="0.3">
      <c r="B29" s="86"/>
      <c r="C29" s="184">
        <v>2018</v>
      </c>
      <c r="D29" s="184">
        <v>2019</v>
      </c>
      <c r="E29" s="184">
        <v>2020</v>
      </c>
      <c r="F29" s="184">
        <v>2021</v>
      </c>
      <c r="G29" s="184">
        <v>2022</v>
      </c>
      <c r="H29" s="15" t="str">
        <f>CONCATENATE("var. ",RIGHT(G29,2),"/",RIGHT(F29,2))</f>
        <v>var. 22/21</v>
      </c>
      <c r="I29" s="202" t="str">
        <f>CONCATENATE("var. ",RIGHT(G29,2),"/",RIGHT(D29,2))</f>
        <v>var. 22/19</v>
      </c>
      <c r="R29" s="86"/>
      <c r="S29" s="184">
        <v>2018</v>
      </c>
      <c r="T29" s="184">
        <v>2019</v>
      </c>
      <c r="U29" s="184">
        <v>2020</v>
      </c>
      <c r="V29" s="184">
        <v>2021</v>
      </c>
      <c r="W29" s="184">
        <v>2022</v>
      </c>
      <c r="X29" s="15" t="str">
        <f>CONCATENATE("var. ",RIGHT(W29,2),"/",RIGHT(V29,2))</f>
        <v>var. 22/21</v>
      </c>
      <c r="Y29" s="202" t="str">
        <f>CONCATENATE("var. ",RIGHT(W29,2),"/",RIGHT(T29,2))</f>
        <v>var. 22/19</v>
      </c>
      <c r="AH29" s="86"/>
      <c r="AI29" s="184">
        <v>2018</v>
      </c>
      <c r="AJ29" s="184">
        <v>2019</v>
      </c>
      <c r="AK29" s="184">
        <v>2020</v>
      </c>
      <c r="AL29" s="184">
        <v>2021</v>
      </c>
      <c r="AM29" s="184">
        <v>2022</v>
      </c>
      <c r="AN29" s="15" t="str">
        <f>CONCATENATE("var. ",RIGHT(AM29,2),"/",RIGHT(AL29,2))</f>
        <v>var. 22/21</v>
      </c>
      <c r="AO29" s="202" t="str">
        <f>CONCATENATE("var. ",RIGHT(AM29,2),"/",RIGHT(AJ29,2))</f>
        <v>var. 22/19</v>
      </c>
    </row>
    <row r="30" spans="2:54" ht="15.75" x14ac:dyDescent="0.25">
      <c r="B30" s="205" t="s">
        <v>46</v>
      </c>
      <c r="C30" s="206">
        <v>87.32</v>
      </c>
      <c r="D30" s="206">
        <v>87.94</v>
      </c>
      <c r="E30" s="206">
        <v>95.05</v>
      </c>
      <c r="F30" s="206">
        <v>99.07</v>
      </c>
      <c r="G30" s="206">
        <v>105.63</v>
      </c>
      <c r="H30" s="134">
        <f>G30/F30-1</f>
        <v>6.6215807005147953E-2</v>
      </c>
      <c r="I30" s="134">
        <f t="shared" ref="I30:I40" si="18">G30/D30-1</f>
        <v>0.2011598817375484</v>
      </c>
      <c r="R30" s="205" t="s">
        <v>46</v>
      </c>
      <c r="S30" s="206">
        <v>71</v>
      </c>
      <c r="T30" s="206">
        <v>70.459999999999994</v>
      </c>
      <c r="U30" s="206">
        <v>47.83</v>
      </c>
      <c r="V30" s="206">
        <v>53</v>
      </c>
      <c r="W30" s="206">
        <v>80.58</v>
      </c>
      <c r="X30" s="134">
        <f>W30/V30-1</f>
        <v>0.52037735849056599</v>
      </c>
      <c r="Y30" s="134">
        <f t="shared" ref="Y30:Y40" si="19">W30/T30-1</f>
        <v>0.14362759012205517</v>
      </c>
      <c r="AH30" s="205" t="s">
        <v>46</v>
      </c>
      <c r="AI30" s="212">
        <v>1426391157.3</v>
      </c>
      <c r="AJ30" s="212">
        <v>1422023576.4000001</v>
      </c>
      <c r="AK30" s="212">
        <v>477122731.20999998</v>
      </c>
      <c r="AL30" s="212">
        <v>651901800.17999995</v>
      </c>
      <c r="AM30" s="212">
        <v>1528879517.8</v>
      </c>
      <c r="AN30" s="134">
        <f>AM30/AL30-1</f>
        <v>1.3452604631216745</v>
      </c>
      <c r="AO30" s="134">
        <f t="shared" ref="AO30:AO40" si="20">AM30/AJ30-1</f>
        <v>7.5143579314287168E-2</v>
      </c>
    </row>
    <row r="31" spans="2:54" ht="15.75" customHeight="1" x14ac:dyDescent="0.25">
      <c r="B31" s="16" t="s">
        <v>47</v>
      </c>
      <c r="C31" s="214">
        <v>106.76</v>
      </c>
      <c r="D31" s="214">
        <v>107.11</v>
      </c>
      <c r="E31" s="214">
        <v>119.42</v>
      </c>
      <c r="F31" s="214">
        <v>126.49</v>
      </c>
      <c r="G31" s="214">
        <v>131.02000000000001</v>
      </c>
      <c r="H31" s="75">
        <f t="shared" ref="H31:H35" si="21">G31/F31-1</f>
        <v>3.5813107755553908E-2</v>
      </c>
      <c r="I31" s="75">
        <f t="shared" si="18"/>
        <v>0.22322845672672953</v>
      </c>
      <c r="R31" s="16" t="s">
        <v>47</v>
      </c>
      <c r="S31" s="214">
        <v>88.26</v>
      </c>
      <c r="T31" s="215">
        <v>89.94</v>
      </c>
      <c r="U31" s="215">
        <v>61.17</v>
      </c>
      <c r="V31" s="215">
        <v>72.88</v>
      </c>
      <c r="W31" s="215">
        <v>107.72</v>
      </c>
      <c r="X31" s="75">
        <f t="shared" ref="X31:X40" si="22">W31/V31-1</f>
        <v>0.4780461031833152</v>
      </c>
      <c r="Y31" s="75">
        <f t="shared" si="19"/>
        <v>0.19768734712030245</v>
      </c>
      <c r="AH31" s="16" t="s">
        <v>47</v>
      </c>
      <c r="AI31" s="217">
        <v>619806903.13999999</v>
      </c>
      <c r="AJ31" s="218">
        <v>636659325.91999996</v>
      </c>
      <c r="AK31" s="218">
        <v>217815325.03999999</v>
      </c>
      <c r="AL31" s="218">
        <v>333738906.93000001</v>
      </c>
      <c r="AM31" s="218">
        <v>743382276.49000001</v>
      </c>
      <c r="AN31" s="75">
        <f t="shared" ref="AN31:AN40" si="23">AM31/AL31-1</f>
        <v>1.2274366609761822</v>
      </c>
      <c r="AO31" s="75">
        <f t="shared" si="20"/>
        <v>0.16762960381642222</v>
      </c>
    </row>
    <row r="32" spans="2:54" ht="15.75" customHeight="1" x14ac:dyDescent="0.25">
      <c r="B32" s="20" t="s">
        <v>48</v>
      </c>
      <c r="C32" s="214">
        <v>83.45</v>
      </c>
      <c r="D32" s="214">
        <v>84.930000000000021</v>
      </c>
      <c r="E32" s="214">
        <v>89.5</v>
      </c>
      <c r="F32" s="214">
        <v>85.87</v>
      </c>
      <c r="G32" s="214">
        <v>93.47</v>
      </c>
      <c r="H32" s="75">
        <f t="shared" si="21"/>
        <v>8.8505880982880925E-2</v>
      </c>
      <c r="I32" s="75">
        <f t="shared" si="18"/>
        <v>0.10055339691510623</v>
      </c>
      <c r="R32" s="20" t="s">
        <v>48</v>
      </c>
      <c r="S32" s="214">
        <v>69.400000000000006</v>
      </c>
      <c r="T32" s="215">
        <v>68.489999999999995</v>
      </c>
      <c r="U32" s="215">
        <v>44.55</v>
      </c>
      <c r="V32" s="215">
        <v>43.14</v>
      </c>
      <c r="W32" s="215">
        <v>71.23</v>
      </c>
      <c r="X32" s="75">
        <f t="shared" si="22"/>
        <v>0.65113583681038478</v>
      </c>
      <c r="Y32" s="75">
        <f t="shared" si="19"/>
        <v>4.0005840268652504E-2</v>
      </c>
      <c r="AH32" s="20" t="s">
        <v>48</v>
      </c>
      <c r="AI32" s="217">
        <v>389342483.33999997</v>
      </c>
      <c r="AJ32" s="218">
        <v>393325543.29000002</v>
      </c>
      <c r="AK32" s="218">
        <v>122348722.31</v>
      </c>
      <c r="AL32" s="218">
        <v>137154616.22</v>
      </c>
      <c r="AM32" s="218">
        <v>381071528.48000002</v>
      </c>
      <c r="AN32" s="75">
        <f t="shared" si="23"/>
        <v>1.778408332015236</v>
      </c>
      <c r="AO32" s="75">
        <f t="shared" si="20"/>
        <v>-3.1154891969386034E-2</v>
      </c>
    </row>
    <row r="33" spans="2:44" ht="15.75" customHeight="1" x14ac:dyDescent="0.25">
      <c r="B33" s="20" t="s">
        <v>49</v>
      </c>
      <c r="C33" s="214">
        <v>64.38</v>
      </c>
      <c r="D33" s="214">
        <v>67.28</v>
      </c>
      <c r="E33" s="214">
        <v>70.819999999999993</v>
      </c>
      <c r="F33" s="214">
        <v>66.41</v>
      </c>
      <c r="G33" s="214">
        <v>77.45</v>
      </c>
      <c r="H33" s="75">
        <f t="shared" si="21"/>
        <v>0.16624002409275729</v>
      </c>
      <c r="I33" s="75">
        <f t="shared" si="18"/>
        <v>0.15115933412604043</v>
      </c>
      <c r="R33" s="20" t="s">
        <v>49</v>
      </c>
      <c r="S33" s="214">
        <v>46.22</v>
      </c>
      <c r="T33" s="215">
        <v>47.78</v>
      </c>
      <c r="U33" s="215">
        <v>38.090000000000003</v>
      </c>
      <c r="V33" s="215">
        <v>36.92</v>
      </c>
      <c r="W33" s="215">
        <v>53.920000000000009</v>
      </c>
      <c r="X33" s="75">
        <f t="shared" si="22"/>
        <v>0.46045503791982689</v>
      </c>
      <c r="Y33" s="75">
        <f t="shared" si="19"/>
        <v>0.12850565089995825</v>
      </c>
      <c r="AH33" s="20" t="s">
        <v>49</v>
      </c>
      <c r="AI33" s="217">
        <v>8721609.2300000004</v>
      </c>
      <c r="AJ33" s="218">
        <v>9017206.9299999997</v>
      </c>
      <c r="AK33" s="218">
        <v>2812428.07</v>
      </c>
      <c r="AL33" s="218">
        <v>4381169.17</v>
      </c>
      <c r="AM33" s="218">
        <v>8179727.9699999997</v>
      </c>
      <c r="AN33" s="75">
        <f t="shared" si="23"/>
        <v>0.86701943079728183</v>
      </c>
      <c r="AO33" s="75">
        <f t="shared" si="20"/>
        <v>-9.287565057575986E-2</v>
      </c>
    </row>
    <row r="34" spans="2:44" ht="15.75" customHeight="1" x14ac:dyDescent="0.25">
      <c r="B34" s="20" t="s">
        <v>50</v>
      </c>
      <c r="C34" s="214">
        <v>163.77000000000001</v>
      </c>
      <c r="D34" s="214">
        <v>145.08000000000001</v>
      </c>
      <c r="E34" s="214">
        <v>135.87</v>
      </c>
      <c r="F34" s="214">
        <v>154.08000000000001</v>
      </c>
      <c r="G34" s="214">
        <v>185.51</v>
      </c>
      <c r="H34" s="75">
        <f t="shared" si="21"/>
        <v>0.2039849428868119</v>
      </c>
      <c r="I34" s="75">
        <f t="shared" si="18"/>
        <v>0.27867383512544786</v>
      </c>
      <c r="R34" s="20" t="s">
        <v>50</v>
      </c>
      <c r="S34" s="214">
        <v>121.46</v>
      </c>
      <c r="T34" s="215">
        <v>107</v>
      </c>
      <c r="U34" s="215">
        <v>44.86</v>
      </c>
      <c r="V34" s="215">
        <v>46.13</v>
      </c>
      <c r="W34" s="215">
        <v>94.79</v>
      </c>
      <c r="X34" s="75">
        <f t="shared" si="22"/>
        <v>1.0548450032516801</v>
      </c>
      <c r="Y34" s="75">
        <f t="shared" si="19"/>
        <v>-0.11411214953271021</v>
      </c>
      <c r="AH34" s="20" t="s">
        <v>50</v>
      </c>
      <c r="AI34" s="217">
        <v>69396033.189999998</v>
      </c>
      <c r="AJ34" s="218">
        <v>61080446.18</v>
      </c>
      <c r="AK34" s="218">
        <v>19929247.640000001</v>
      </c>
      <c r="AL34" s="218">
        <v>22694182.550000001</v>
      </c>
      <c r="AM34" s="218">
        <v>56687870.049999997</v>
      </c>
      <c r="AN34" s="75">
        <f t="shared" si="23"/>
        <v>1.4979031487521013</v>
      </c>
      <c r="AO34" s="75">
        <f t="shared" si="20"/>
        <v>-7.1914604504613067E-2</v>
      </c>
    </row>
    <row r="35" spans="2:44" ht="15.75" customHeight="1" x14ac:dyDescent="0.25">
      <c r="B35" s="20" t="s">
        <v>51</v>
      </c>
      <c r="C35" s="214">
        <v>51.93</v>
      </c>
      <c r="D35" s="214">
        <v>53.04999999999999</v>
      </c>
      <c r="E35" s="214">
        <v>53.52</v>
      </c>
      <c r="F35" s="214">
        <v>51.25</v>
      </c>
      <c r="G35" s="214">
        <v>59.12</v>
      </c>
      <c r="H35" s="75">
        <f t="shared" si="21"/>
        <v>0.15356097560975601</v>
      </c>
      <c r="I35" s="75">
        <f t="shared" si="18"/>
        <v>0.11442035815268636</v>
      </c>
      <c r="R35" s="20" t="s">
        <v>51</v>
      </c>
      <c r="S35" s="214">
        <v>42.3</v>
      </c>
      <c r="T35" s="215">
        <v>41.28</v>
      </c>
      <c r="U35" s="215">
        <v>28.760000000000005</v>
      </c>
      <c r="V35" s="215">
        <v>28.24</v>
      </c>
      <c r="W35" s="215">
        <v>42.01</v>
      </c>
      <c r="X35" s="75">
        <f t="shared" si="22"/>
        <v>0.48760623229461753</v>
      </c>
      <c r="Y35" s="75">
        <f t="shared" si="19"/>
        <v>1.7684108527131759E-2</v>
      </c>
      <c r="AH35" s="20" t="s">
        <v>51</v>
      </c>
      <c r="AI35" s="217">
        <v>162573704.27000001</v>
      </c>
      <c r="AJ35" s="218">
        <v>155171276.53999999</v>
      </c>
      <c r="AK35" s="218">
        <v>46497100.399999999</v>
      </c>
      <c r="AL35" s="218">
        <v>54944687.289999999</v>
      </c>
      <c r="AM35" s="218">
        <v>136922674.63999999</v>
      </c>
      <c r="AN35" s="75">
        <f t="shared" si="23"/>
        <v>1.4920093532850096</v>
      </c>
      <c r="AO35" s="75">
        <f t="shared" si="20"/>
        <v>-0.11760296304126805</v>
      </c>
    </row>
    <row r="36" spans="2:44" x14ac:dyDescent="0.25">
      <c r="B36" s="20" t="s">
        <v>52</v>
      </c>
      <c r="C36" s="214">
        <v>83.33</v>
      </c>
      <c r="D36" s="214">
        <v>81.38</v>
      </c>
      <c r="E36" s="214">
        <v>86.79</v>
      </c>
      <c r="F36" s="214">
        <v>84.44</v>
      </c>
      <c r="G36" s="214">
        <v>89.45</v>
      </c>
      <c r="H36" s="75">
        <f>G36/F36-1</f>
        <v>5.933207010895325E-2</v>
      </c>
      <c r="I36" s="75">
        <f t="shared" si="18"/>
        <v>9.9164413860899581E-2</v>
      </c>
      <c r="R36" s="20" t="s">
        <v>52</v>
      </c>
      <c r="S36" s="214">
        <v>50.71</v>
      </c>
      <c r="T36" s="215">
        <v>51.62</v>
      </c>
      <c r="U36" s="215">
        <v>49.1</v>
      </c>
      <c r="V36" s="215">
        <v>45.63</v>
      </c>
      <c r="W36" s="215">
        <v>64.64</v>
      </c>
      <c r="X36" s="75">
        <f t="shared" si="22"/>
        <v>0.41661187815033962</v>
      </c>
      <c r="Y36" s="75">
        <f t="shared" si="19"/>
        <v>0.25222781867493227</v>
      </c>
      <c r="AH36" s="20" t="s">
        <v>52</v>
      </c>
      <c r="AI36" s="217">
        <v>7227293.3099999996</v>
      </c>
      <c r="AJ36" s="218">
        <v>6868734.8799999999</v>
      </c>
      <c r="AK36" s="218">
        <v>3114952.08</v>
      </c>
      <c r="AL36" s="218">
        <v>4498900.47</v>
      </c>
      <c r="AM36" s="218">
        <v>7864755.4299999997</v>
      </c>
      <c r="AN36" s="75">
        <f t="shared" si="23"/>
        <v>0.74815057199965129</v>
      </c>
      <c r="AO36" s="75">
        <f t="shared" si="20"/>
        <v>0.14500786060329052</v>
      </c>
    </row>
    <row r="37" spans="2:44" x14ac:dyDescent="0.25">
      <c r="B37" s="20" t="s">
        <v>53</v>
      </c>
      <c r="C37" s="214">
        <v>87.24</v>
      </c>
      <c r="D37" s="214">
        <v>85.19</v>
      </c>
      <c r="E37" s="214">
        <v>106.13</v>
      </c>
      <c r="F37" s="214">
        <v>125.31</v>
      </c>
      <c r="G37" s="214">
        <v>128.06</v>
      </c>
      <c r="H37" s="75">
        <f t="shared" ref="H37:H40" si="24">G37/F37-1</f>
        <v>2.1945574974064241E-2</v>
      </c>
      <c r="I37" s="75">
        <f t="shared" si="18"/>
        <v>0.50322807841295925</v>
      </c>
      <c r="R37" s="20" t="s">
        <v>53</v>
      </c>
      <c r="S37" s="214">
        <v>71.7</v>
      </c>
      <c r="T37" s="215">
        <v>67.78</v>
      </c>
      <c r="U37" s="215">
        <v>64.31</v>
      </c>
      <c r="V37" s="215">
        <v>82.55</v>
      </c>
      <c r="W37" s="215">
        <v>96.70999999999998</v>
      </c>
      <c r="X37" s="75">
        <f t="shared" si="22"/>
        <v>0.17153240460327046</v>
      </c>
      <c r="Y37" s="75">
        <f t="shared" si="19"/>
        <v>0.42682207140749462</v>
      </c>
      <c r="AH37" s="20" t="s">
        <v>53</v>
      </c>
      <c r="AI37" s="217">
        <v>44858158.469999999</v>
      </c>
      <c r="AJ37" s="218">
        <v>42420393.43</v>
      </c>
      <c r="AK37" s="218">
        <v>18804870.850000001</v>
      </c>
      <c r="AL37" s="218">
        <v>30921945.879999999</v>
      </c>
      <c r="AM37" s="218">
        <v>58482134.030000001</v>
      </c>
      <c r="AN37" s="75">
        <f t="shared" si="23"/>
        <v>0.89128246511244469</v>
      </c>
      <c r="AO37" s="75">
        <f t="shared" si="20"/>
        <v>0.37863252321090046</v>
      </c>
    </row>
    <row r="38" spans="2:44" x14ac:dyDescent="0.25">
      <c r="B38" s="20" t="s">
        <v>54</v>
      </c>
      <c r="C38" s="214">
        <v>64.260000000000005</v>
      </c>
      <c r="D38" s="214">
        <v>63.43</v>
      </c>
      <c r="E38" s="214">
        <v>64.19</v>
      </c>
      <c r="F38" s="214">
        <v>68.989999999999995</v>
      </c>
      <c r="G38" s="214">
        <v>76.34</v>
      </c>
      <c r="H38" s="75">
        <f t="shared" si="24"/>
        <v>0.10653717930134809</v>
      </c>
      <c r="I38" s="75">
        <f t="shared" si="18"/>
        <v>0.20353145199432454</v>
      </c>
      <c r="R38" s="20" t="s">
        <v>54</v>
      </c>
      <c r="S38" s="214">
        <v>44.529999999999994</v>
      </c>
      <c r="T38" s="215">
        <v>43.26</v>
      </c>
      <c r="U38" s="215">
        <v>33.54</v>
      </c>
      <c r="V38" s="215">
        <v>37.840000000000003</v>
      </c>
      <c r="W38" s="215">
        <v>53.16</v>
      </c>
      <c r="X38" s="75">
        <f t="shared" si="22"/>
        <v>0.40486257928118374</v>
      </c>
      <c r="Y38" s="75">
        <f t="shared" si="19"/>
        <v>0.22884882108183069</v>
      </c>
      <c r="AH38" s="20" t="s">
        <v>54</v>
      </c>
      <c r="AI38" s="217">
        <v>24323385.140000001</v>
      </c>
      <c r="AJ38" s="218">
        <v>23173738.510000002</v>
      </c>
      <c r="AK38" s="218">
        <v>10173605.369999999</v>
      </c>
      <c r="AL38" s="218">
        <v>16610861.380000001</v>
      </c>
      <c r="AM38" s="218">
        <v>27747259.210000001</v>
      </c>
      <c r="AN38" s="75">
        <f t="shared" si="23"/>
        <v>0.67042867767282521</v>
      </c>
      <c r="AO38" s="75">
        <f t="shared" si="20"/>
        <v>0.19735791434888328</v>
      </c>
    </row>
    <row r="39" spans="2:44" x14ac:dyDescent="0.25">
      <c r="B39" s="20" t="s">
        <v>55</v>
      </c>
      <c r="C39" s="214">
        <v>97.64</v>
      </c>
      <c r="D39" s="214">
        <v>92.8</v>
      </c>
      <c r="E39" s="214">
        <v>102.24</v>
      </c>
      <c r="F39" s="214">
        <v>98.71</v>
      </c>
      <c r="G39" s="214">
        <v>114.5</v>
      </c>
      <c r="H39" s="75">
        <f t="shared" si="24"/>
        <v>0.15996352953094939</v>
      </c>
      <c r="I39" s="75">
        <f t="shared" si="18"/>
        <v>0.23383620689655182</v>
      </c>
      <c r="R39" s="20" t="s">
        <v>55</v>
      </c>
      <c r="S39" s="214">
        <v>77.84</v>
      </c>
      <c r="T39" s="215">
        <v>71.48</v>
      </c>
      <c r="U39" s="215">
        <v>50.94</v>
      </c>
      <c r="V39" s="215">
        <v>53.72</v>
      </c>
      <c r="W39" s="215">
        <v>88.72</v>
      </c>
      <c r="X39" s="75">
        <f t="shared" si="22"/>
        <v>0.65152643335815341</v>
      </c>
      <c r="Y39" s="75">
        <f t="shared" si="19"/>
        <v>0.24118634583100151</v>
      </c>
      <c r="AH39" s="20" t="s">
        <v>55</v>
      </c>
      <c r="AI39" s="217">
        <v>80116916.469999999</v>
      </c>
      <c r="AJ39" s="218">
        <v>73857149.140000001</v>
      </c>
      <c r="AK39" s="218">
        <v>28411183</v>
      </c>
      <c r="AL39" s="218">
        <v>34127770.07</v>
      </c>
      <c r="AM39" s="218">
        <v>88124626.280000001</v>
      </c>
      <c r="AN39" s="75">
        <f t="shared" si="23"/>
        <v>1.5821970231059987</v>
      </c>
      <c r="AO39" s="75">
        <f t="shared" si="20"/>
        <v>0.19317665664234163</v>
      </c>
    </row>
    <row r="40" spans="2:44" x14ac:dyDescent="0.25">
      <c r="B40" s="24" t="s">
        <v>56</v>
      </c>
      <c r="C40" s="214">
        <v>53.46</v>
      </c>
      <c r="D40" s="214">
        <v>55.1</v>
      </c>
      <c r="E40" s="214">
        <v>58.1</v>
      </c>
      <c r="F40" s="214">
        <v>74.28</v>
      </c>
      <c r="G40" s="214">
        <v>64.23</v>
      </c>
      <c r="H40" s="75">
        <f t="shared" si="24"/>
        <v>-0.1352988691437802</v>
      </c>
      <c r="I40" s="75">
        <f t="shared" si="18"/>
        <v>0.16569872958257714</v>
      </c>
      <c r="R40" s="24" t="s">
        <v>56</v>
      </c>
      <c r="S40" s="214">
        <v>39.17</v>
      </c>
      <c r="T40" s="215">
        <v>39.85</v>
      </c>
      <c r="U40" s="215">
        <v>22.7</v>
      </c>
      <c r="V40" s="215">
        <v>29.35</v>
      </c>
      <c r="W40" s="215">
        <v>43.18</v>
      </c>
      <c r="X40" s="75">
        <f t="shared" si="22"/>
        <v>0.47120954003407145</v>
      </c>
      <c r="Y40" s="75">
        <f t="shared" si="19"/>
        <v>8.3563362609786696E-2</v>
      </c>
      <c r="AH40" s="24" t="s">
        <v>56</v>
      </c>
      <c r="AI40" s="217">
        <v>20024670.780000001</v>
      </c>
      <c r="AJ40" s="218">
        <v>20449761.57</v>
      </c>
      <c r="AK40" s="218">
        <v>7215296.4500000002</v>
      </c>
      <c r="AL40" s="218">
        <v>12828760.220000001</v>
      </c>
      <c r="AM40" s="218">
        <v>20416665.23</v>
      </c>
      <c r="AN40" s="75">
        <f t="shared" si="23"/>
        <v>0.59147609588730776</v>
      </c>
      <c r="AO40" s="75">
        <f t="shared" si="20"/>
        <v>-1.6184218034381859E-3</v>
      </c>
    </row>
    <row r="41" spans="2:44" x14ac:dyDescent="0.25">
      <c r="B41" s="102"/>
      <c r="C41" s="103"/>
      <c r="D41" s="103"/>
      <c r="E41" s="103"/>
      <c r="F41" s="103"/>
      <c r="G41" s="104"/>
      <c r="H41" s="103"/>
      <c r="I41" s="105"/>
      <c r="R41" s="102"/>
      <c r="S41" s="103"/>
      <c r="T41" s="103"/>
      <c r="U41" s="103"/>
      <c r="V41" s="103"/>
      <c r="W41" s="104"/>
      <c r="X41" s="103"/>
      <c r="Y41" s="105"/>
      <c r="AH41" s="102"/>
      <c r="AI41" s="102"/>
      <c r="AJ41" s="102"/>
      <c r="AK41" s="102"/>
      <c r="AL41" s="103"/>
      <c r="AM41" s="104"/>
      <c r="AN41" s="105"/>
      <c r="AO41" s="105"/>
    </row>
    <row r="42" spans="2:44" x14ac:dyDescent="0.25">
      <c r="B42" s="302" t="s">
        <v>41</v>
      </c>
      <c r="C42" s="302"/>
      <c r="D42" s="302"/>
      <c r="E42" s="302"/>
      <c r="F42" s="302"/>
      <c r="G42" s="302"/>
      <c r="H42" s="302"/>
      <c r="I42" s="302"/>
      <c r="R42" s="302" t="s">
        <v>41</v>
      </c>
      <c r="S42" s="302"/>
      <c r="T42" s="302"/>
      <c r="U42" s="302"/>
      <c r="V42" s="302"/>
      <c r="W42" s="302"/>
      <c r="X42" s="302"/>
      <c r="Y42" s="302"/>
      <c r="AH42" s="106" t="s">
        <v>41</v>
      </c>
      <c r="AI42" s="106"/>
      <c r="AJ42" s="106"/>
      <c r="AK42" s="106"/>
      <c r="AL42" s="106"/>
      <c r="AM42" s="106"/>
      <c r="AN42" s="106"/>
      <c r="AO42" s="106"/>
    </row>
    <row r="43" spans="2:44" ht="39" customHeight="1" x14ac:dyDescent="0.25">
      <c r="B43" s="299" t="s">
        <v>165</v>
      </c>
      <c r="C43" s="299"/>
      <c r="D43" s="299"/>
      <c r="E43" s="299"/>
      <c r="F43" s="299"/>
      <c r="G43" s="299"/>
      <c r="H43" s="299"/>
      <c r="I43" s="299"/>
      <c r="R43" s="299" t="s">
        <v>166</v>
      </c>
      <c r="S43" s="299"/>
      <c r="T43" s="299"/>
      <c r="U43" s="299"/>
      <c r="V43" s="299"/>
      <c r="W43" s="299"/>
      <c r="X43" s="299"/>
      <c r="Y43" s="299"/>
      <c r="AH43" s="300" t="s">
        <v>167</v>
      </c>
      <c r="AI43" s="300"/>
      <c r="AJ43" s="300"/>
      <c r="AK43" s="300"/>
      <c r="AL43" s="300"/>
      <c r="AM43" s="300"/>
      <c r="AN43" s="300"/>
      <c r="AO43" s="300"/>
      <c r="AP43" s="300"/>
      <c r="AQ43" s="300"/>
      <c r="AR43" s="300"/>
    </row>
    <row r="44" spans="2:44" ht="24" customHeight="1" x14ac:dyDescent="0.25">
      <c r="B44" s="299" t="s">
        <v>168</v>
      </c>
      <c r="C44" s="299"/>
      <c r="D44" s="299"/>
      <c r="E44" s="299"/>
      <c r="F44" s="299"/>
      <c r="G44" s="299"/>
      <c r="H44" s="299"/>
      <c r="I44" s="299"/>
      <c r="R44" s="301" t="s">
        <v>169</v>
      </c>
      <c r="S44" s="301"/>
      <c r="T44" s="301"/>
      <c r="U44" s="301"/>
      <c r="V44" s="301"/>
      <c r="W44" s="301"/>
      <c r="X44" s="301"/>
      <c r="Y44" s="301"/>
      <c r="AI44" s="121"/>
      <c r="AJ44" s="121"/>
    </row>
  </sheetData>
  <mergeCells count="19"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  <mergeCell ref="B5:P5"/>
    <mergeCell ref="R5:AF5"/>
    <mergeCell ref="AH5:BB5"/>
    <mergeCell ref="B21:P21"/>
    <mergeCell ref="R21:AF21"/>
    <mergeCell ref="AH21:BB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8B23E-F219-4468-9865-A657ABE7DBC5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42E4C-8559-442D-80FB-A184D9D90BDB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304</v>
      </c>
      <c r="C1" s="1"/>
      <c r="D1" s="1"/>
      <c r="F1" s="221"/>
      <c r="G1" s="221"/>
      <c r="H1" s="221"/>
      <c r="J1" s="221"/>
    </row>
    <row r="3" spans="1:31" s="4" customFormat="1" ht="25.5" customHeight="1" thickBot="1" x14ac:dyDescent="0.3">
      <c r="B3" s="63" t="s">
        <v>305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254</v>
      </c>
      <c r="D5" s="174" t="s">
        <v>255</v>
      </c>
      <c r="E5" s="174" t="s">
        <v>256</v>
      </c>
      <c r="F5" s="174" t="s">
        <v>257</v>
      </c>
      <c r="G5" s="175" t="str">
        <f>CONCATENATE("var. ",RIGHT(F5,2),"/",RIGHT(E5,2))</f>
        <v>var. 21/20</v>
      </c>
      <c r="H5" s="175" t="str">
        <f>CONCATENATE("dif. ",RIGHT(F5,2),"/",RIGHT(E5,2))</f>
        <v>dif. 21/20</v>
      </c>
      <c r="I5" s="175" t="str">
        <f>CONCATENATE("%/s total España ",RIGHT(F5,4))</f>
        <v>%/s total España 2021</v>
      </c>
      <c r="J5" s="174" t="s">
        <v>258</v>
      </c>
      <c r="K5" s="175" t="str">
        <f>CONCATENATE("var. ",RIGHT(J5,2),"/",RIGHT(F5,2))</f>
        <v>var. 22/21</v>
      </c>
      <c r="L5" s="175" t="str">
        <f>CONCATENATE("dif. ",RIGHT(J5,2),"/",RIGHT(F5,2))</f>
        <v>dif. 22/21</v>
      </c>
      <c r="M5" s="175" t="str">
        <f>CONCATENATE("%/s total España ",RIGHT(J5,4))</f>
        <v>%/s total España 2022</v>
      </c>
      <c r="N5" s="174" t="s">
        <v>259</v>
      </c>
      <c r="O5" s="175" t="str">
        <f>CONCATENATE("var. ",RIGHT(N5,2),"/",RIGHT(J5,2))</f>
        <v>var. 23/22</v>
      </c>
      <c r="P5" s="175" t="str">
        <f>CONCATENATE("dif. ",RIGHT(N5,2),"/",RIGHT(J5,2))</f>
        <v>dif. 23/22</v>
      </c>
      <c r="Q5" s="175" t="str">
        <f>CONCATENATE("var. ",RIGHT(N5,2),"/",RIGHT(D5,2))</f>
        <v>var. 23/19</v>
      </c>
      <c r="R5" s="175" t="str">
        <f>CONCATENATE("dif. ",RIGHT(N5,2),"/",RIGHT(D5,2))</f>
        <v>dif. 23/19</v>
      </c>
      <c r="S5" s="175" t="str">
        <f>CONCATENATE("%/s total España ",RIGHT(N5,4))</f>
        <v>%/s total España 2023</v>
      </c>
      <c r="T5" s="175" t="str">
        <f>CONCATENATE("%/s total Turistas ",RIGHT(N5,4))</f>
        <v>%/s total Turistas 2023</v>
      </c>
      <c r="AE5" s="1"/>
    </row>
    <row r="6" spans="1:31" s="4" customFormat="1" ht="18.75" x14ac:dyDescent="0.3">
      <c r="B6" s="222" t="s">
        <v>173</v>
      </c>
      <c r="C6" s="223">
        <v>232309</v>
      </c>
      <c r="D6" s="223">
        <v>220415</v>
      </c>
      <c r="E6" s="223">
        <v>91416</v>
      </c>
      <c r="F6" s="223">
        <v>164258</v>
      </c>
      <c r="G6" s="224">
        <f t="shared" ref="G6:G11" si="0">F6/E6-1</f>
        <v>0.79681893760392053</v>
      </c>
      <c r="H6" s="223">
        <f t="shared" ref="H6:H11" si="1">F6-E6</f>
        <v>72842</v>
      </c>
      <c r="I6" s="224"/>
      <c r="J6" s="223">
        <v>229131</v>
      </c>
      <c r="K6" s="224">
        <f t="shared" ref="K6:K11" si="2">J6/F6-1</f>
        <v>0.39494575606667559</v>
      </c>
      <c r="L6" s="223">
        <f t="shared" ref="L6:L11" si="3">J6-F6</f>
        <v>64873</v>
      </c>
      <c r="M6" s="224"/>
      <c r="N6" s="223">
        <v>239109</v>
      </c>
      <c r="O6" s="224">
        <f t="shared" ref="O6:O11" si="4">N6/J6-1</f>
        <v>4.3547141155059865E-2</v>
      </c>
      <c r="P6" s="223">
        <f t="shared" ref="P6:P11" si="5">N6-J6</f>
        <v>9978</v>
      </c>
      <c r="Q6" s="224">
        <f t="shared" ref="Q6:Q11" si="6">N6/D6-1</f>
        <v>8.4812739604836374E-2</v>
      </c>
      <c r="R6" s="223">
        <f t="shared" ref="R6:R11" si="7">N6-D6</f>
        <v>18694</v>
      </c>
      <c r="S6" s="224"/>
      <c r="T6" s="224"/>
      <c r="V6" s="30"/>
      <c r="AE6" s="1"/>
    </row>
    <row r="7" spans="1:31" ht="18.75" x14ac:dyDescent="0.3">
      <c r="A7" s="4"/>
      <c r="B7" s="222" t="s">
        <v>174</v>
      </c>
      <c r="C7" s="223">
        <v>135043</v>
      </c>
      <c r="D7" s="223">
        <v>120142</v>
      </c>
      <c r="E7" s="223">
        <v>52879</v>
      </c>
      <c r="F7" s="223">
        <v>104557</v>
      </c>
      <c r="G7" s="224">
        <f t="shared" si="0"/>
        <v>0.97728777019232593</v>
      </c>
      <c r="H7" s="223">
        <f t="shared" si="1"/>
        <v>51678</v>
      </c>
      <c r="I7" s="224">
        <f>F7/$F$7</f>
        <v>1</v>
      </c>
      <c r="J7" s="223">
        <v>134886</v>
      </c>
      <c r="K7" s="224">
        <f t="shared" si="2"/>
        <v>0.29007144428397913</v>
      </c>
      <c r="L7" s="223">
        <f t="shared" si="3"/>
        <v>30329</v>
      </c>
      <c r="M7" s="224">
        <f>J7/$J$7</f>
        <v>1</v>
      </c>
      <c r="N7" s="223">
        <v>146430</v>
      </c>
      <c r="O7" s="224">
        <f t="shared" si="4"/>
        <v>8.5583381522174262E-2</v>
      </c>
      <c r="P7" s="223">
        <f t="shared" si="5"/>
        <v>11544</v>
      </c>
      <c r="Q7" s="224">
        <f t="shared" si="6"/>
        <v>0.21880774416939963</v>
      </c>
      <c r="R7" s="223">
        <f t="shared" si="7"/>
        <v>26288</v>
      </c>
      <c r="S7" s="224">
        <f>N7/$N$7</f>
        <v>1</v>
      </c>
      <c r="T7" s="224">
        <f>N7/$N$6</f>
        <v>0.61239852954092067</v>
      </c>
      <c r="V7" s="30"/>
      <c r="W7" s="80"/>
      <c r="AE7" s="1" t="s">
        <v>175</v>
      </c>
    </row>
    <row r="8" spans="1:31" ht="15.75" x14ac:dyDescent="0.25">
      <c r="A8" s="4"/>
      <c r="B8" s="225" t="s">
        <v>101</v>
      </c>
      <c r="C8" s="226">
        <v>59802</v>
      </c>
      <c r="D8" s="226">
        <v>59066</v>
      </c>
      <c r="E8" s="226">
        <v>28803</v>
      </c>
      <c r="F8" s="226">
        <v>51310</v>
      </c>
      <c r="G8" s="227">
        <f t="shared" si="0"/>
        <v>0.78141165850779437</v>
      </c>
      <c r="H8" s="226">
        <f t="shared" si="1"/>
        <v>22507</v>
      </c>
      <c r="I8" s="227">
        <f>F8/$F$7</f>
        <v>0.49073710990177605</v>
      </c>
      <c r="J8" s="226">
        <v>65021</v>
      </c>
      <c r="K8" s="227">
        <f t="shared" si="2"/>
        <v>0.26721886571818354</v>
      </c>
      <c r="L8" s="226">
        <f t="shared" si="3"/>
        <v>13711</v>
      </c>
      <c r="M8" s="227">
        <f>J8/$J$7</f>
        <v>0.48204409649630059</v>
      </c>
      <c r="N8" s="226">
        <v>80309</v>
      </c>
      <c r="O8" s="227">
        <f t="shared" si="4"/>
        <v>0.23512403684963323</v>
      </c>
      <c r="P8" s="226">
        <f t="shared" si="5"/>
        <v>15288</v>
      </c>
      <c r="Q8" s="227">
        <f t="shared" si="6"/>
        <v>0.3596485287644331</v>
      </c>
      <c r="R8" s="226">
        <f t="shared" si="7"/>
        <v>21243</v>
      </c>
      <c r="S8" s="227">
        <f>N8/$N$7</f>
        <v>0.54844635662091101</v>
      </c>
      <c r="T8" s="227">
        <f>N8/$N$6</f>
        <v>0.33586774232672129</v>
      </c>
      <c r="V8" s="30"/>
      <c r="W8" s="80"/>
      <c r="AE8" s="1" t="s">
        <v>176</v>
      </c>
    </row>
    <row r="9" spans="1:31" s="4" customFormat="1" x14ac:dyDescent="0.25">
      <c r="B9" s="228" t="s">
        <v>104</v>
      </c>
      <c r="C9" s="229">
        <v>75241</v>
      </c>
      <c r="D9" s="229">
        <v>61076</v>
      </c>
      <c r="E9" s="229">
        <v>24076</v>
      </c>
      <c r="F9" s="229">
        <v>53247</v>
      </c>
      <c r="G9" s="230">
        <f t="shared" si="0"/>
        <v>1.2116215318159163</v>
      </c>
      <c r="H9" s="231">
        <f t="shared" si="1"/>
        <v>29171</v>
      </c>
      <c r="I9" s="232">
        <f>F9/$F$7</f>
        <v>0.5092628900982239</v>
      </c>
      <c r="J9" s="229">
        <v>69865</v>
      </c>
      <c r="K9" s="230">
        <f t="shared" si="2"/>
        <v>0.31209270005821921</v>
      </c>
      <c r="L9" s="231">
        <f t="shared" si="3"/>
        <v>16618</v>
      </c>
      <c r="M9" s="232">
        <f>J9/$J$7</f>
        <v>0.51795590350369947</v>
      </c>
      <c r="N9" s="229">
        <v>66121</v>
      </c>
      <c r="O9" s="230">
        <f t="shared" si="4"/>
        <v>-5.3589064624633198E-2</v>
      </c>
      <c r="P9" s="231">
        <f t="shared" si="5"/>
        <v>-3744</v>
      </c>
      <c r="Q9" s="230">
        <f t="shared" si="6"/>
        <v>8.2602004060514878E-2</v>
      </c>
      <c r="R9" s="231">
        <f t="shared" si="7"/>
        <v>5045</v>
      </c>
      <c r="S9" s="232">
        <f>N9/$N$7</f>
        <v>0.45155364337908899</v>
      </c>
      <c r="T9" s="232">
        <f>N9/$N$6</f>
        <v>0.27653078721419938</v>
      </c>
      <c r="V9" s="30"/>
      <c r="W9" s="80"/>
      <c r="AE9" s="1" t="s">
        <v>177</v>
      </c>
    </row>
    <row r="10" spans="1:31" s="4" customFormat="1" x14ac:dyDescent="0.25">
      <c r="B10" s="233" t="s">
        <v>178</v>
      </c>
      <c r="C10" s="30">
        <v>13500</v>
      </c>
      <c r="D10" s="30">
        <v>9678</v>
      </c>
      <c r="E10" s="30">
        <v>4660</v>
      </c>
      <c r="F10" s="30">
        <v>8578</v>
      </c>
      <c r="G10" s="23">
        <f t="shared" si="0"/>
        <v>0.84077253218884129</v>
      </c>
      <c r="H10" s="21">
        <f t="shared" si="1"/>
        <v>3918</v>
      </c>
      <c r="I10" s="32">
        <f>F10/$F$7</f>
        <v>8.2041374561244107E-2</v>
      </c>
      <c r="J10" s="30">
        <v>10079</v>
      </c>
      <c r="K10" s="23">
        <f t="shared" si="2"/>
        <v>0.17498251340638848</v>
      </c>
      <c r="L10" s="21">
        <f t="shared" si="3"/>
        <v>1501</v>
      </c>
      <c r="M10" s="32">
        <f>J10/$J$7</f>
        <v>7.4722358139465914E-2</v>
      </c>
      <c r="N10" s="30">
        <v>22004</v>
      </c>
      <c r="O10" s="23">
        <f t="shared" si="4"/>
        <v>1.1831530905843834</v>
      </c>
      <c r="P10" s="21">
        <f t="shared" si="5"/>
        <v>11925</v>
      </c>
      <c r="Q10" s="23">
        <f t="shared" si="6"/>
        <v>1.2736102500516635</v>
      </c>
      <c r="R10" s="21">
        <f t="shared" si="7"/>
        <v>12326</v>
      </c>
      <c r="S10" s="32">
        <f>N10/$N$7</f>
        <v>0.15026975346581983</v>
      </c>
      <c r="T10" s="32">
        <f>N10/$N$6</f>
        <v>9.2024976056944735E-2</v>
      </c>
      <c r="V10" s="30"/>
      <c r="W10" s="80"/>
      <c r="AE10" s="1" t="s">
        <v>179</v>
      </c>
    </row>
    <row r="11" spans="1:31" s="4" customFormat="1" x14ac:dyDescent="0.25">
      <c r="B11" s="233" t="s">
        <v>180</v>
      </c>
      <c r="C11" s="30">
        <f>C9-C10</f>
        <v>61741</v>
      </c>
      <c r="D11" s="30">
        <f>D9-D10</f>
        <v>51398</v>
      </c>
      <c r="E11" s="30">
        <f>E9-E10</f>
        <v>19416</v>
      </c>
      <c r="F11" s="30">
        <f>F9-F10</f>
        <v>44669</v>
      </c>
      <c r="G11" s="23">
        <f t="shared" si="0"/>
        <v>1.3006283477544294</v>
      </c>
      <c r="H11" s="21">
        <f t="shared" si="1"/>
        <v>25253</v>
      </c>
      <c r="I11" s="32">
        <f>F11/$F$7</f>
        <v>0.42722151553697985</v>
      </c>
      <c r="J11" s="30">
        <f>J9-J10</f>
        <v>59786</v>
      </c>
      <c r="K11" s="23">
        <f t="shared" si="2"/>
        <v>0.33842261971389553</v>
      </c>
      <c r="L11" s="21">
        <f t="shared" si="3"/>
        <v>15117</v>
      </c>
      <c r="M11" s="32">
        <f>J11/$J$7</f>
        <v>0.44323354536423348</v>
      </c>
      <c r="N11" s="30">
        <f>N9-N10</f>
        <v>44117</v>
      </c>
      <c r="O11" s="23">
        <f t="shared" si="4"/>
        <v>-0.26208476900946709</v>
      </c>
      <c r="P11" s="21">
        <f t="shared" si="5"/>
        <v>-15669</v>
      </c>
      <c r="Q11" s="23">
        <f t="shared" si="6"/>
        <v>-0.14165920852951475</v>
      </c>
      <c r="R11" s="21">
        <f t="shared" si="7"/>
        <v>-7281</v>
      </c>
      <c r="S11" s="32">
        <f>N11/$N$7</f>
        <v>0.30128388991326915</v>
      </c>
      <c r="T11" s="32">
        <f>N11/$N$6</f>
        <v>0.18450581115725465</v>
      </c>
      <c r="V11" s="30"/>
      <c r="W11" s="80"/>
      <c r="AE11" s="1" t="s">
        <v>181</v>
      </c>
    </row>
    <row r="12" spans="1:31" s="4" customFormat="1" ht="7.5" customHeight="1" x14ac:dyDescent="0.25">
      <c r="B12" s="234"/>
      <c r="C12" s="234"/>
      <c r="D12" s="234"/>
      <c r="E12" s="234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AE12" s="1" t="s">
        <v>182</v>
      </c>
    </row>
    <row r="13" spans="1:31" s="4" customFormat="1" x14ac:dyDescent="0.25">
      <c r="B13" s="127" t="s">
        <v>183</v>
      </c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5" t="s">
        <v>185</v>
      </c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84"/>
      <c r="T37" s="84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8"/>
      <c r="F39" s="88"/>
      <c r="G39" s="88"/>
      <c r="H39" s="88"/>
      <c r="I39" s="88"/>
      <c r="J39" s="15">
        <v>2020</v>
      </c>
      <c r="K39" s="15"/>
      <c r="L39" s="15"/>
      <c r="M39" s="15" t="s">
        <v>186</v>
      </c>
      <c r="N39" s="15">
        <v>2021</v>
      </c>
      <c r="O39" s="15" t="s">
        <v>186</v>
      </c>
      <c r="P39" s="15" t="s">
        <v>187</v>
      </c>
      <c r="Q39" s="15" t="s">
        <v>188</v>
      </c>
      <c r="R39" s="15" t="s">
        <v>189</v>
      </c>
      <c r="S39" s="88"/>
      <c r="T39" s="88"/>
      <c r="AE39" s="1"/>
    </row>
    <row r="40" spans="2:31" s="4" customFormat="1" ht="18.75" hidden="1" x14ac:dyDescent="0.3">
      <c r="B40" s="222" t="s">
        <v>173</v>
      </c>
      <c r="C40" s="222"/>
      <c r="D40" s="222"/>
      <c r="E40" s="223"/>
      <c r="F40" s="223"/>
      <c r="G40" s="223"/>
      <c r="H40" s="223"/>
      <c r="I40" s="223"/>
      <c r="J40" s="223">
        <v>1824653</v>
      </c>
      <c r="K40" s="223"/>
      <c r="L40" s="223"/>
      <c r="M40" s="224"/>
      <c r="N40" s="223">
        <v>2354005</v>
      </c>
      <c r="O40" s="224"/>
      <c r="P40" s="224">
        <v>1</v>
      </c>
      <c r="Q40" s="224">
        <v>0.2901110512519367</v>
      </c>
      <c r="R40" s="223">
        <v>529352</v>
      </c>
      <c r="S40" s="235"/>
      <c r="T40" s="235"/>
      <c r="AE40" s="1"/>
    </row>
    <row r="41" spans="2:31" ht="18.75" hidden="1" x14ac:dyDescent="0.3">
      <c r="B41" s="222" t="s">
        <v>174</v>
      </c>
      <c r="C41" s="222"/>
      <c r="D41" s="222"/>
      <c r="E41" s="223"/>
      <c r="F41" s="223"/>
      <c r="G41" s="223"/>
      <c r="H41" s="223"/>
      <c r="I41" s="223"/>
      <c r="J41" s="223">
        <v>603938</v>
      </c>
      <c r="K41" s="223"/>
      <c r="L41" s="223"/>
      <c r="M41" s="224">
        <v>1</v>
      </c>
      <c r="N41" s="223">
        <v>936181</v>
      </c>
      <c r="O41" s="224">
        <v>1</v>
      </c>
      <c r="P41" s="224">
        <v>0.39769711619134201</v>
      </c>
      <c r="Q41" s="224">
        <v>0.55012766211101138</v>
      </c>
      <c r="R41" s="223">
        <v>332243</v>
      </c>
      <c r="S41" s="235"/>
      <c r="T41" s="235"/>
      <c r="AE41" s="1" t="s">
        <v>175</v>
      </c>
    </row>
    <row r="42" spans="2:31" ht="15.75" hidden="1" x14ac:dyDescent="0.25">
      <c r="B42" s="225" t="s">
        <v>101</v>
      </c>
      <c r="C42" s="225"/>
      <c r="D42" s="225"/>
      <c r="E42" s="226"/>
      <c r="F42" s="226"/>
      <c r="G42" s="226"/>
      <c r="H42" s="226"/>
      <c r="I42" s="226"/>
      <c r="J42" s="226">
        <v>276550.36166633503</v>
      </c>
      <c r="K42" s="226"/>
      <c r="L42" s="226"/>
      <c r="M42" s="227">
        <v>0.45791184139155844</v>
      </c>
      <c r="N42" s="226">
        <v>430252.45635520399</v>
      </c>
      <c r="O42" s="227">
        <v>0.4595825554622493</v>
      </c>
      <c r="P42" s="227">
        <v>0.18277465695918402</v>
      </c>
      <c r="Q42" s="227">
        <v>0.55578337978930015</v>
      </c>
      <c r="R42" s="226">
        <v>153702.09468886897</v>
      </c>
      <c r="S42" s="236"/>
      <c r="T42" s="236"/>
      <c r="AE42" s="1" t="s">
        <v>176</v>
      </c>
    </row>
    <row r="43" spans="2:31" s="4" customFormat="1" hidden="1" x14ac:dyDescent="0.25">
      <c r="B43" s="228" t="s">
        <v>104</v>
      </c>
      <c r="C43" s="237"/>
      <c r="D43" s="237"/>
      <c r="E43" s="229"/>
      <c r="F43" s="229"/>
      <c r="G43" s="229"/>
      <c r="H43" s="229"/>
      <c r="I43" s="229"/>
      <c r="J43" s="229">
        <v>327387.63833385095</v>
      </c>
      <c r="K43" s="229"/>
      <c r="L43" s="229"/>
      <c r="M43" s="232">
        <v>0.54208815860874948</v>
      </c>
      <c r="N43" s="229">
        <v>505927.5436448183</v>
      </c>
      <c r="O43" s="232">
        <v>0.54041637636826456</v>
      </c>
      <c r="P43" s="232">
        <v>0.21492203442423372</v>
      </c>
      <c r="Q43" s="230">
        <v>0.54534711884540576</v>
      </c>
      <c r="R43" s="231">
        <v>178539.90531096736</v>
      </c>
      <c r="S43" s="238"/>
      <c r="T43" s="238"/>
      <c r="AE43" s="1" t="s">
        <v>177</v>
      </c>
    </row>
    <row r="44" spans="2:31" s="4" customFormat="1" hidden="1" x14ac:dyDescent="0.25">
      <c r="B44" s="233" t="s">
        <v>178</v>
      </c>
      <c r="C44" s="233"/>
      <c r="D44" s="233"/>
      <c r="E44" s="30"/>
      <c r="F44" s="30"/>
      <c r="G44" s="30"/>
      <c r="H44" s="30"/>
      <c r="I44" s="30"/>
      <c r="J44" s="30">
        <v>242109.12821622068</v>
      </c>
      <c r="K44" s="30"/>
      <c r="L44" s="30"/>
      <c r="M44" s="32">
        <v>0.4008840778626625</v>
      </c>
      <c r="N44" s="30">
        <v>391384.01224089495</v>
      </c>
      <c r="O44" s="32">
        <v>0.41806446855992052</v>
      </c>
      <c r="P44" s="32">
        <v>0.16626303352834634</v>
      </c>
      <c r="Q44" s="23">
        <v>0.61656033014732592</v>
      </c>
      <c r="R44" s="21">
        <v>149274.88402467428</v>
      </c>
      <c r="S44" s="21"/>
      <c r="T44" s="21"/>
      <c r="AE44" s="1" t="s">
        <v>179</v>
      </c>
    </row>
    <row r="45" spans="2:31" s="4" customFormat="1" hidden="1" x14ac:dyDescent="0.25">
      <c r="B45" s="233" t="s">
        <v>180</v>
      </c>
      <c r="C45" s="233"/>
      <c r="D45" s="233"/>
      <c r="E45" s="30"/>
      <c r="F45" s="30"/>
      <c r="G45" s="30"/>
      <c r="H45" s="30"/>
      <c r="I45" s="30"/>
      <c r="J45" s="30">
        <v>85278.510117630256</v>
      </c>
      <c r="K45" s="30"/>
      <c r="L45" s="30"/>
      <c r="M45" s="32">
        <v>0.14120408074608695</v>
      </c>
      <c r="N45" s="30">
        <v>114543.53140392336</v>
      </c>
      <c r="O45" s="32">
        <v>0.12235190780834407</v>
      </c>
      <c r="P45" s="32">
        <v>4.8659000895887379E-2</v>
      </c>
      <c r="Q45" s="23">
        <v>0.34316994100771625</v>
      </c>
      <c r="R45" s="21">
        <v>29265.021286293108</v>
      </c>
      <c r="S45" s="21"/>
      <c r="T45" s="21"/>
      <c r="AE45" s="1" t="s">
        <v>181</v>
      </c>
    </row>
    <row r="46" spans="2:31" s="4" customFormat="1" ht="7.5" hidden="1" customHeight="1" x14ac:dyDescent="0.25"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AE46" s="1" t="s">
        <v>182</v>
      </c>
    </row>
    <row r="47" spans="2:31" s="4" customFormat="1" hidden="1" x14ac:dyDescent="0.25">
      <c r="B47" s="276" t="s">
        <v>183</v>
      </c>
      <c r="C47" s="276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  <c r="O47" s="276"/>
      <c r="P47" s="276"/>
      <c r="Q47" s="276"/>
      <c r="R47" s="276"/>
      <c r="S47" s="49"/>
      <c r="T47" s="49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3"/>
      <c r="F49" s="123"/>
      <c r="G49" s="123"/>
      <c r="H49" s="123"/>
      <c r="I49" s="123"/>
      <c r="J49" s="123">
        <v>0.54208815860874948</v>
      </c>
      <c r="K49" s="123"/>
      <c r="L49" s="123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3" t="s">
        <v>305</v>
      </c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4">
        <v>2018</v>
      </c>
      <c r="D123" s="184">
        <v>2019</v>
      </c>
      <c r="E123" s="184">
        <v>2020</v>
      </c>
      <c r="F123" s="184">
        <v>2021</v>
      </c>
      <c r="G123" s="175" t="str">
        <f>CONCATENATE("var. ",RIGHT(F123,2),"/",RIGHT(E123,2))</f>
        <v>var. 21/20</v>
      </c>
      <c r="H123" s="175" t="str">
        <f>CONCATENATE("dif. ",RIGHT(F123,2),"/",RIGHT(E123,2))</f>
        <v>dif. 21/20</v>
      </c>
      <c r="I123" s="175" t="str">
        <f>CONCATENATE("%/s total España ",RIGHT(F123,4))</f>
        <v>%/s total España 2021</v>
      </c>
      <c r="J123" s="184">
        <v>2022</v>
      </c>
      <c r="K123" s="175" t="str">
        <f>CONCATENATE("%/s total España ",RIGHT(J123,4))</f>
        <v>%/s total España 2022</v>
      </c>
      <c r="L123" s="175" t="str">
        <f>CONCATENATE("var. ",RIGHT(J123,2),"/",RIGHT(F123,2))</f>
        <v>var. 22/21</v>
      </c>
      <c r="M123" s="175" t="str">
        <f>CONCATENATE("dif. ",RIGHT(J123,2),"/",RIGHT(F123,2))</f>
        <v>dif. 22/21</v>
      </c>
      <c r="N123" s="175" t="str">
        <f>CONCATENATE("var. ",RIGHT(J123,2),"/",RIGHT(D123,2))</f>
        <v>var. 22/19</v>
      </c>
      <c r="O123" s="175" t="str">
        <f>CONCATENATE("dif. ",RIGHT(J123,2),"/",RIGHT(D123,2))</f>
        <v>dif. 22/19</v>
      </c>
      <c r="Z123" s="1"/>
      <c r="AE123"/>
    </row>
    <row r="124" spans="2:31" ht="18.75" x14ac:dyDescent="0.3">
      <c r="B124" s="222" t="s">
        <v>173</v>
      </c>
      <c r="C124" s="223">
        <v>232309</v>
      </c>
      <c r="D124" s="223">
        <v>220415</v>
      </c>
      <c r="E124" s="223">
        <v>103516</v>
      </c>
      <c r="F124" s="223">
        <v>164258</v>
      </c>
      <c r="G124" s="224">
        <f t="shared" ref="G124:G129" si="8">F124/E124-1</f>
        <v>0.58678851578499946</v>
      </c>
      <c r="H124" s="223">
        <f t="shared" ref="H124:H129" si="9">F124-E124</f>
        <v>60742</v>
      </c>
      <c r="I124" s="224"/>
      <c r="J124" s="223">
        <v>229131</v>
      </c>
      <c r="K124" s="224"/>
      <c r="L124" s="224">
        <f t="shared" ref="L124:L129" si="10">J124/F124-1</f>
        <v>0.39494575606667559</v>
      </c>
      <c r="M124" s="223">
        <f t="shared" ref="M124:M129" si="11">J124-F124</f>
        <v>64873</v>
      </c>
      <c r="N124" s="224">
        <f t="shared" ref="N124:N129" si="12">J124/D124-1</f>
        <v>3.9543588231290894E-2</v>
      </c>
      <c r="O124" s="223">
        <f t="shared" ref="O124:O129" si="13">J124-D124</f>
        <v>8716</v>
      </c>
      <c r="Z124" s="1"/>
      <c r="AE124"/>
    </row>
    <row r="125" spans="2:31" ht="18.75" x14ac:dyDescent="0.3">
      <c r="B125" s="222" t="s">
        <v>174</v>
      </c>
      <c r="C125" s="223">
        <v>135043</v>
      </c>
      <c r="D125" s="223">
        <v>120142</v>
      </c>
      <c r="E125" s="223">
        <v>61571</v>
      </c>
      <c r="F125" s="223">
        <v>104557</v>
      </c>
      <c r="G125" s="224">
        <f t="shared" si="8"/>
        <v>0.69815335141543899</v>
      </c>
      <c r="H125" s="223">
        <f t="shared" si="9"/>
        <v>42986</v>
      </c>
      <c r="I125" s="224">
        <f>F125/$F$7</f>
        <v>1</v>
      </c>
      <c r="J125" s="223">
        <v>134886</v>
      </c>
      <c r="K125" s="224">
        <f>J125/$J$125</f>
        <v>1</v>
      </c>
      <c r="L125" s="224">
        <f t="shared" si="10"/>
        <v>0.29007144428397913</v>
      </c>
      <c r="M125" s="223">
        <f t="shared" si="11"/>
        <v>30329</v>
      </c>
      <c r="N125" s="224">
        <f t="shared" si="12"/>
        <v>0.12272144628855863</v>
      </c>
      <c r="O125" s="223">
        <f t="shared" si="13"/>
        <v>14744</v>
      </c>
      <c r="Z125" s="1"/>
      <c r="AE125"/>
    </row>
    <row r="126" spans="2:31" ht="15.75" x14ac:dyDescent="0.25">
      <c r="B126" s="225" t="s">
        <v>101</v>
      </c>
      <c r="C126" s="226">
        <v>59802</v>
      </c>
      <c r="D126" s="226">
        <v>59066</v>
      </c>
      <c r="E126" s="226">
        <v>33780</v>
      </c>
      <c r="F126" s="226">
        <v>51310</v>
      </c>
      <c r="G126" s="227">
        <f t="shared" si="8"/>
        <v>0.51894612196566015</v>
      </c>
      <c r="H126" s="226">
        <f t="shared" si="9"/>
        <v>17530</v>
      </c>
      <c r="I126" s="227">
        <f>F126/$F$7</f>
        <v>0.49073710990177605</v>
      </c>
      <c r="J126" s="226">
        <v>65021</v>
      </c>
      <c r="K126" s="227">
        <f>J126/$J$125</f>
        <v>0.48204409649630059</v>
      </c>
      <c r="L126" s="227">
        <f t="shared" si="10"/>
        <v>0.26721886571818354</v>
      </c>
      <c r="M126" s="226">
        <f t="shared" si="11"/>
        <v>13711</v>
      </c>
      <c r="N126" s="227">
        <f t="shared" si="12"/>
        <v>0.10081942234110985</v>
      </c>
      <c r="O126" s="226">
        <f t="shared" si="13"/>
        <v>5955</v>
      </c>
      <c r="Z126" s="1"/>
      <c r="AE126"/>
    </row>
    <row r="127" spans="2:31" x14ac:dyDescent="0.25">
      <c r="B127" s="228" t="s">
        <v>104</v>
      </c>
      <c r="C127" s="229">
        <v>75241</v>
      </c>
      <c r="D127" s="229">
        <v>61076</v>
      </c>
      <c r="E127" s="229">
        <v>27791</v>
      </c>
      <c r="F127" s="229">
        <v>53247</v>
      </c>
      <c r="G127" s="230">
        <f t="shared" si="8"/>
        <v>0.91597999352308301</v>
      </c>
      <c r="H127" s="231">
        <f t="shared" si="9"/>
        <v>25456</v>
      </c>
      <c r="I127" s="232">
        <f>F127/$F$7</f>
        <v>0.5092628900982239</v>
      </c>
      <c r="J127" s="229">
        <v>69865</v>
      </c>
      <c r="K127" s="232">
        <f>J127/$J$125</f>
        <v>0.51795590350369947</v>
      </c>
      <c r="L127" s="230">
        <f t="shared" si="10"/>
        <v>0.31209270005821921</v>
      </c>
      <c r="M127" s="231">
        <f t="shared" si="11"/>
        <v>16618</v>
      </c>
      <c r="N127" s="230">
        <f t="shared" si="12"/>
        <v>0.1439026786299038</v>
      </c>
      <c r="O127" s="231">
        <f t="shared" si="13"/>
        <v>8789</v>
      </c>
      <c r="Z127" s="1"/>
      <c r="AE127"/>
    </row>
    <row r="128" spans="2:31" x14ac:dyDescent="0.25">
      <c r="B128" s="233" t="s">
        <v>178</v>
      </c>
      <c r="C128" s="30">
        <v>13500</v>
      </c>
      <c r="D128" s="30">
        <v>9678</v>
      </c>
      <c r="E128" s="30">
        <v>5360</v>
      </c>
      <c r="F128" s="30">
        <v>8578</v>
      </c>
      <c r="G128" s="23">
        <f t="shared" si="8"/>
        <v>0.60037313432835826</v>
      </c>
      <c r="H128" s="21">
        <f t="shared" si="9"/>
        <v>3218</v>
      </c>
      <c r="I128" s="32">
        <f>F128/$F$7</f>
        <v>8.2041374561244107E-2</v>
      </c>
      <c r="J128" s="30">
        <v>10079</v>
      </c>
      <c r="K128" s="32">
        <f>J128/$J$125</f>
        <v>7.4722358139465914E-2</v>
      </c>
      <c r="L128" s="23">
        <f t="shared" si="10"/>
        <v>0.17498251340638848</v>
      </c>
      <c r="M128" s="21">
        <f t="shared" si="11"/>
        <v>1501</v>
      </c>
      <c r="N128" s="23">
        <f t="shared" si="12"/>
        <v>4.1434180615829819E-2</v>
      </c>
      <c r="O128" s="21">
        <f t="shared" si="13"/>
        <v>401</v>
      </c>
      <c r="Z128" s="1"/>
      <c r="AE128"/>
    </row>
    <row r="129" spans="2:31" x14ac:dyDescent="0.25">
      <c r="B129" s="233" t="s">
        <v>180</v>
      </c>
      <c r="C129" s="30">
        <f>C127-C128</f>
        <v>61741</v>
      </c>
      <c r="D129" s="30">
        <f>D127-D128</f>
        <v>51398</v>
      </c>
      <c r="E129" s="30">
        <f>E127-E128</f>
        <v>22431</v>
      </c>
      <c r="F129" s="30">
        <f>F127-F128</f>
        <v>44669</v>
      </c>
      <c r="G129" s="23">
        <f t="shared" si="8"/>
        <v>0.99139583611965576</v>
      </c>
      <c r="H129" s="21">
        <f t="shared" si="9"/>
        <v>22238</v>
      </c>
      <c r="I129" s="32">
        <f>F129/$F$7</f>
        <v>0.42722151553697985</v>
      </c>
      <c r="J129" s="30">
        <f>J127-J128</f>
        <v>59786</v>
      </c>
      <c r="K129" s="32">
        <f>J129/$J$125</f>
        <v>0.44323354536423348</v>
      </c>
      <c r="L129" s="23">
        <f t="shared" si="10"/>
        <v>0.33842261971389553</v>
      </c>
      <c r="M129" s="21">
        <f t="shared" si="11"/>
        <v>15117</v>
      </c>
      <c r="N129" s="23">
        <f t="shared" si="12"/>
        <v>0.16319701155686994</v>
      </c>
      <c r="O129" s="21">
        <f t="shared" si="13"/>
        <v>8388</v>
      </c>
      <c r="Z129" s="1"/>
      <c r="AE129"/>
    </row>
    <row r="130" spans="2:31" x14ac:dyDescent="0.25">
      <c r="B130" s="234"/>
      <c r="C130" s="23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Z130" s="1"/>
      <c r="AE130"/>
    </row>
    <row r="131" spans="2:31" x14ac:dyDescent="0.25">
      <c r="B131" s="127" t="s">
        <v>183</v>
      </c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2ACEC-58E9-4ABF-B1FB-AD3FA05249C3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190</v>
      </c>
      <c r="G1" s="221"/>
      <c r="H1" s="221"/>
      <c r="I1" s="221"/>
      <c r="K1" s="221"/>
    </row>
    <row r="3" spans="1:31" s="4" customFormat="1" ht="25.5" customHeight="1" thickBot="1" x14ac:dyDescent="0.3">
      <c r="B3" s="63" t="s">
        <v>306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239" t="s">
        <v>254</v>
      </c>
      <c r="D5" s="239" t="s">
        <v>255</v>
      </c>
      <c r="E5" s="239" t="s">
        <v>256</v>
      </c>
      <c r="F5" s="240" t="str">
        <f>CONCATENATE("%/s total Tenerife ",RIGHT(E5,4))</f>
        <v>%/s total Tenerife 2020</v>
      </c>
      <c r="G5" s="239" t="s">
        <v>257</v>
      </c>
      <c r="H5" s="240" t="str">
        <f>CONCATENATE("var. ",RIGHT(G5,2),"/",RIGHT(E5,2))</f>
        <v>var. 21/20</v>
      </c>
      <c r="I5" s="240" t="str">
        <f>CONCATENATE("dif. ",RIGHT(G5,2),"/",RIGHT(E5,2))</f>
        <v>dif. 21/20</v>
      </c>
      <c r="J5" s="240" t="str">
        <f>CONCATENATE("%/s total Tenerife ",RIGHT(G5,4))</f>
        <v>%/s total Tenerife 2021</v>
      </c>
      <c r="K5" s="239" t="s">
        <v>258</v>
      </c>
      <c r="L5" s="240" t="str">
        <f>CONCATENATE("var. ",RIGHT(K5,2),"/",RIGHT(G5,2))</f>
        <v>var. 22/21</v>
      </c>
      <c r="M5" s="240" t="str">
        <f>CONCATENATE("dif. ",RIGHT(K5,2),"/",RIGHT(G5,2))</f>
        <v>dif. 22/21</v>
      </c>
      <c r="N5" s="240" t="str">
        <f>CONCATENATE("%/s total Tenerife ",RIGHT(K5,4))</f>
        <v>%/s total Tenerife 2022</v>
      </c>
      <c r="O5" s="239" t="s">
        <v>259</v>
      </c>
      <c r="P5" s="240" t="str">
        <f>CONCATENATE("var. ",RIGHT(O5,2),"/",RIGHT(K5,2))</f>
        <v>var. 23/22</v>
      </c>
      <c r="Q5" s="240" t="str">
        <f>CONCATENATE("dif. ",RIGHT(O5,2),"/",RIGHT(K5,2))</f>
        <v>dif. 23/22</v>
      </c>
      <c r="R5" s="240" t="str">
        <f>CONCATENATE("var. ",RIGHT(O5,2),"/",RIGHT(D5,2))</f>
        <v>var. 23/19</v>
      </c>
      <c r="S5" s="240" t="str">
        <f>CONCATENATE("dif. ",RIGHT(O5,2),"/",RIGHT(D5,2))</f>
        <v>dif. 23/19</v>
      </c>
      <c r="T5" s="240" t="str">
        <f>CONCATENATE("%/s total Tenerife ",RIGHT(O5,4))</f>
        <v>%/s total Tenerife 2023</v>
      </c>
      <c r="AE5" s="1"/>
    </row>
    <row r="6" spans="1:31" ht="18.75" x14ac:dyDescent="0.3">
      <c r="A6" s="4"/>
      <c r="B6" s="222" t="s">
        <v>191</v>
      </c>
      <c r="C6" s="241">
        <v>59802</v>
      </c>
      <c r="D6" s="241">
        <v>59066</v>
      </c>
      <c r="E6" s="241">
        <v>28803</v>
      </c>
      <c r="F6" s="242">
        <f>E6/$E$6</f>
        <v>1</v>
      </c>
      <c r="G6" s="241">
        <v>51310</v>
      </c>
      <c r="H6" s="242">
        <f>G6/E6-1</f>
        <v>0.78141165850779437</v>
      </c>
      <c r="I6" s="241">
        <f>G6-E6</f>
        <v>22507</v>
      </c>
      <c r="J6" s="242">
        <f>G6/$G$6</f>
        <v>1</v>
      </c>
      <c r="K6" s="241">
        <v>65021</v>
      </c>
      <c r="L6" s="242">
        <f t="shared" ref="L6:L12" si="0">K6/G6-1</f>
        <v>0.26721886571818354</v>
      </c>
      <c r="M6" s="241">
        <f t="shared" ref="M6:M12" si="1">K6-G6</f>
        <v>13711</v>
      </c>
      <c r="N6" s="242">
        <f>K6/$K$6</f>
        <v>1</v>
      </c>
      <c r="O6" s="241">
        <v>80309</v>
      </c>
      <c r="P6" s="242">
        <f t="shared" ref="P6:P11" si="2">O6/K6-1</f>
        <v>0.23512403684963323</v>
      </c>
      <c r="Q6" s="241">
        <f t="shared" ref="Q6:Q12" si="3">O6-K6</f>
        <v>15288</v>
      </c>
      <c r="R6" s="242">
        <f>O6/D6-1</f>
        <v>0.3596485287644331</v>
      </c>
      <c r="S6" s="241">
        <f>O6-D6</f>
        <v>21243</v>
      </c>
      <c r="T6" s="242">
        <f>O6/$O$6</f>
        <v>1</v>
      </c>
      <c r="V6" s="30"/>
      <c r="W6" s="80"/>
      <c r="AE6" s="1" t="s">
        <v>175</v>
      </c>
    </row>
    <row r="7" spans="1:31" s="4" customFormat="1" x14ac:dyDescent="0.25">
      <c r="B7" s="243" t="s">
        <v>192</v>
      </c>
      <c r="C7" s="244">
        <v>59802</v>
      </c>
      <c r="D7" s="244">
        <v>59066</v>
      </c>
      <c r="E7" s="244">
        <v>28803</v>
      </c>
      <c r="F7" s="245">
        <f t="shared" ref="F7:F12" si="4">E7/$E$6</f>
        <v>1</v>
      </c>
      <c r="G7" s="244">
        <v>51310</v>
      </c>
      <c r="H7" s="246">
        <f>G7/E7-1</f>
        <v>0.78141165850779437</v>
      </c>
      <c r="I7" s="247">
        <f>G7-E7</f>
        <v>22507</v>
      </c>
      <c r="J7" s="245">
        <f>G7/$G$6</f>
        <v>1</v>
      </c>
      <c r="K7" s="244">
        <v>65021</v>
      </c>
      <c r="L7" s="248">
        <f t="shared" si="0"/>
        <v>0.26721886571818354</v>
      </c>
      <c r="M7" s="249">
        <f t="shared" si="1"/>
        <v>13711</v>
      </c>
      <c r="N7" s="245">
        <f>K7/$K$6</f>
        <v>1</v>
      </c>
      <c r="O7" s="244">
        <v>80309</v>
      </c>
      <c r="P7" s="246">
        <f t="shared" si="2"/>
        <v>0.23512403684963323</v>
      </c>
      <c r="Q7" s="247">
        <f t="shared" si="3"/>
        <v>15288</v>
      </c>
      <c r="R7" s="246">
        <f t="shared" ref="R7:R12" si="5">O7/D7-1</f>
        <v>0.3596485287644331</v>
      </c>
      <c r="S7" s="247">
        <f t="shared" ref="S7:S12" si="6">O7-D7</f>
        <v>21243</v>
      </c>
      <c r="T7" s="245">
        <f>O7/$O$6</f>
        <v>1</v>
      </c>
      <c r="V7" s="30"/>
      <c r="W7" s="80"/>
      <c r="AE7" s="1" t="s">
        <v>177</v>
      </c>
    </row>
    <row r="8" spans="1:31" s="4" customFormat="1" x14ac:dyDescent="0.25">
      <c r="B8" s="98" t="s">
        <v>63</v>
      </c>
      <c r="C8" s="250">
        <v>26125</v>
      </c>
      <c r="D8" s="250">
        <v>25413</v>
      </c>
      <c r="E8" s="250">
        <v>11173</v>
      </c>
      <c r="F8" s="251">
        <f t="shared" si="4"/>
        <v>0.38791098149498315</v>
      </c>
      <c r="G8" s="250">
        <v>17131</v>
      </c>
      <c r="H8" s="252">
        <f t="shared" ref="H8:H12" si="7">G8/E8-1</f>
        <v>0.53324979862167732</v>
      </c>
      <c r="I8" s="253">
        <f t="shared" ref="I8:I12" si="8">G8-E8</f>
        <v>5958</v>
      </c>
      <c r="J8" s="251">
        <f t="shared" ref="J8:J12" si="9">G8/$G$6</f>
        <v>0.33387253946599105</v>
      </c>
      <c r="K8" s="250">
        <v>22240</v>
      </c>
      <c r="L8" s="254">
        <f>IFERROR(K8/G8-1,"-")</f>
        <v>0.29823127663300442</v>
      </c>
      <c r="M8" s="255">
        <f>IF(G8=0,"nd",K8-G8)</f>
        <v>5109</v>
      </c>
      <c r="N8" s="256">
        <f t="shared" ref="N8:N12" si="10">K8/$K$6</f>
        <v>0.34204333984405039</v>
      </c>
      <c r="O8" s="250">
        <v>31283</v>
      </c>
      <c r="P8" s="257">
        <f t="shared" si="2"/>
        <v>0.40660971223021591</v>
      </c>
      <c r="Q8" s="258">
        <f t="shared" si="3"/>
        <v>9043</v>
      </c>
      <c r="R8" s="257">
        <f t="shared" si="5"/>
        <v>0.23098414197457995</v>
      </c>
      <c r="S8" s="258">
        <f t="shared" si="6"/>
        <v>5870</v>
      </c>
      <c r="T8" s="256">
        <f t="shared" ref="T8:T12" si="11">O8/$O$6</f>
        <v>0.38953292906149994</v>
      </c>
      <c r="V8" s="30"/>
      <c r="W8" s="80"/>
      <c r="AE8" s="1"/>
    </row>
    <row r="9" spans="1:31" s="4" customFormat="1" x14ac:dyDescent="0.25">
      <c r="B9" s="98" t="s">
        <v>62</v>
      </c>
      <c r="C9" s="250">
        <v>33677</v>
      </c>
      <c r="D9" s="250">
        <v>33653</v>
      </c>
      <c r="E9" s="250">
        <v>17630</v>
      </c>
      <c r="F9" s="256">
        <f t="shared" si="4"/>
        <v>0.61208901850501685</v>
      </c>
      <c r="G9" s="250">
        <v>34179</v>
      </c>
      <c r="H9" s="257">
        <f t="shared" si="7"/>
        <v>0.93868406125921733</v>
      </c>
      <c r="I9" s="258">
        <f t="shared" si="8"/>
        <v>16549</v>
      </c>
      <c r="J9" s="256">
        <f t="shared" si="9"/>
        <v>0.66612746053400895</v>
      </c>
      <c r="K9" s="250">
        <v>42781</v>
      </c>
      <c r="L9" s="254">
        <f>IFERROR(K9/G9-1,"-")</f>
        <v>0.25167500512010288</v>
      </c>
      <c r="M9" s="255">
        <f>IF(G9=0,"nd",K9-G9)</f>
        <v>8602</v>
      </c>
      <c r="N9" s="256">
        <f t="shared" si="10"/>
        <v>0.65795666015594967</v>
      </c>
      <c r="O9" s="250">
        <v>49026</v>
      </c>
      <c r="P9" s="257">
        <f t="shared" si="2"/>
        <v>0.14597601739089794</v>
      </c>
      <c r="Q9" s="258">
        <f t="shared" si="3"/>
        <v>6245</v>
      </c>
      <c r="R9" s="257">
        <f t="shared" si="5"/>
        <v>0.45680919977416568</v>
      </c>
      <c r="S9" s="258">
        <f t="shared" si="6"/>
        <v>15373</v>
      </c>
      <c r="T9" s="256">
        <f t="shared" si="11"/>
        <v>0.61046707093850006</v>
      </c>
      <c r="V9" s="30"/>
      <c r="W9" s="80"/>
      <c r="AE9" s="1"/>
    </row>
    <row r="10" spans="1:31" s="4" customFormat="1" x14ac:dyDescent="0.25">
      <c r="B10" s="243" t="s">
        <v>193</v>
      </c>
      <c r="C10" s="259" t="s">
        <v>225</v>
      </c>
      <c r="D10" s="259" t="s">
        <v>225</v>
      </c>
      <c r="E10" s="259" t="s">
        <v>225</v>
      </c>
      <c r="F10" s="260" t="str">
        <f>IFERROR(E10/$E$6,"-")</f>
        <v>-</v>
      </c>
      <c r="G10" s="259" t="s">
        <v>225</v>
      </c>
      <c r="H10" s="248" t="str">
        <f>IFERROR(G10/E10-1,"-")</f>
        <v>-</v>
      </c>
      <c r="I10" s="249" t="str">
        <f>IFERROR(G10-E10,"-")</f>
        <v>-</v>
      </c>
      <c r="J10" s="260" t="str">
        <f>IFERROR(G10/$G$6,"-")</f>
        <v>-</v>
      </c>
      <c r="K10" s="259" t="s">
        <v>225</v>
      </c>
      <c r="L10" s="248" t="str">
        <f>IFERROR(K10/G10-1,"-")</f>
        <v>-</v>
      </c>
      <c r="M10" s="249" t="str">
        <f>IFERROR(K10-G10,"-")</f>
        <v>-</v>
      </c>
      <c r="N10" s="260" t="str">
        <f>IFERROR(K10/$K$6,"-")</f>
        <v>-</v>
      </c>
      <c r="O10" s="259" t="s">
        <v>225</v>
      </c>
      <c r="P10" s="248" t="str">
        <f>IFERROR(O10/K10-1,"-")</f>
        <v>-</v>
      </c>
      <c r="Q10" s="249" t="str">
        <f>IFERROR(O10-K10,"-")</f>
        <v>-</v>
      </c>
      <c r="R10" s="248" t="str">
        <f>IFERROR(O10/D10-1,"-")</f>
        <v>-</v>
      </c>
      <c r="S10" s="249" t="str">
        <f>IFERROR(O10-D10,"-")</f>
        <v>-</v>
      </c>
      <c r="T10" s="260" t="str">
        <f>IFERROR(O10/$O$6,"-")</f>
        <v>-</v>
      </c>
      <c r="V10" s="30"/>
      <c r="W10" s="80"/>
      <c r="AE10" s="1"/>
    </row>
    <row r="11" spans="1:31" s="4" customFormat="1" hidden="1" x14ac:dyDescent="0.25">
      <c r="B11" s="98" t="s">
        <v>63</v>
      </c>
      <c r="C11" s="250" t="e">
        <v>#REF!</v>
      </c>
      <c r="D11" s="250" t="e">
        <v>#REF!</v>
      </c>
      <c r="E11" s="250" t="e">
        <v>#REF!</v>
      </c>
      <c r="F11" s="256" t="e">
        <f t="shared" si="4"/>
        <v>#REF!</v>
      </c>
      <c r="G11" s="250" t="e">
        <v>#REF!</v>
      </c>
      <c r="H11" s="257" t="e">
        <f t="shared" si="7"/>
        <v>#REF!</v>
      </c>
      <c r="I11" s="258" t="e">
        <f t="shared" si="8"/>
        <v>#REF!</v>
      </c>
      <c r="J11" s="256" t="e">
        <f t="shared" si="9"/>
        <v>#REF!</v>
      </c>
      <c r="K11" s="250" t="e">
        <v>#REF!</v>
      </c>
      <c r="L11" s="254" t="e">
        <f>K11/G11-1</f>
        <v>#REF!</v>
      </c>
      <c r="M11" s="258" t="e">
        <f t="shared" si="1"/>
        <v>#REF!</v>
      </c>
      <c r="N11" s="256" t="e">
        <f t="shared" si="10"/>
        <v>#REF!</v>
      </c>
      <c r="O11" s="250" t="e">
        <v>#REF!</v>
      </c>
      <c r="P11" s="257" t="e">
        <f t="shared" si="2"/>
        <v>#REF!</v>
      </c>
      <c r="Q11" s="258" t="e">
        <f t="shared" si="3"/>
        <v>#REF!</v>
      </c>
      <c r="R11" s="257" t="e">
        <f t="shared" si="5"/>
        <v>#REF!</v>
      </c>
      <c r="S11" s="258" t="e">
        <f t="shared" si="6"/>
        <v>#REF!</v>
      </c>
      <c r="T11" s="256" t="e">
        <f t="shared" si="11"/>
        <v>#REF!</v>
      </c>
      <c r="V11" s="30"/>
      <c r="W11" s="80"/>
      <c r="AE11" s="1"/>
    </row>
    <row r="12" spans="1:31" s="4" customFormat="1" hidden="1" x14ac:dyDescent="0.25">
      <c r="B12" s="98" t="s">
        <v>62</v>
      </c>
      <c r="C12" s="250" t="e">
        <v>#REF!</v>
      </c>
      <c r="D12" s="250" t="e">
        <v>#REF!</v>
      </c>
      <c r="E12" s="250" t="e">
        <v>#REF!</v>
      </c>
      <c r="F12" s="256" t="e">
        <f t="shared" si="4"/>
        <v>#REF!</v>
      </c>
      <c r="G12" s="250" t="e">
        <v>#REF!</v>
      </c>
      <c r="H12" s="257" t="e">
        <f t="shared" si="7"/>
        <v>#REF!</v>
      </c>
      <c r="I12" s="258" t="e">
        <f t="shared" si="8"/>
        <v>#REF!</v>
      </c>
      <c r="J12" s="256" t="e">
        <f t="shared" si="9"/>
        <v>#REF!</v>
      </c>
      <c r="K12" s="250" t="e">
        <v>#REF!</v>
      </c>
      <c r="L12" s="254" t="e">
        <f t="shared" si="0"/>
        <v>#REF!</v>
      </c>
      <c r="M12" s="258" t="e">
        <f t="shared" si="1"/>
        <v>#REF!</v>
      </c>
      <c r="N12" s="256" t="e">
        <f t="shared" si="10"/>
        <v>#REF!</v>
      </c>
      <c r="O12" s="250" t="e">
        <v>#REF!</v>
      </c>
      <c r="P12" s="257" t="e">
        <f>O12/K12-1</f>
        <v>#REF!</v>
      </c>
      <c r="Q12" s="258" t="e">
        <f t="shared" si="3"/>
        <v>#REF!</v>
      </c>
      <c r="R12" s="257" t="e">
        <f t="shared" si="5"/>
        <v>#REF!</v>
      </c>
      <c r="S12" s="258" t="e">
        <f t="shared" si="6"/>
        <v>#REF!</v>
      </c>
      <c r="T12" s="256" t="e">
        <f t="shared" si="11"/>
        <v>#REF!</v>
      </c>
      <c r="V12" s="30"/>
      <c r="W12" s="80"/>
      <c r="AE12" s="1"/>
    </row>
    <row r="13" spans="1:31" s="4" customFormat="1" ht="7.5" customHeight="1" x14ac:dyDescent="0.25">
      <c r="B13" s="234"/>
      <c r="C13" s="234"/>
      <c r="D13" s="234"/>
      <c r="E13" s="234"/>
      <c r="F13" s="234"/>
      <c r="G13" s="234"/>
      <c r="H13" s="234"/>
      <c r="I13" s="234"/>
      <c r="J13" s="234"/>
      <c r="K13" s="234"/>
      <c r="L13" s="261"/>
      <c r="M13" s="234"/>
      <c r="N13" s="234"/>
      <c r="O13" s="234"/>
      <c r="P13" s="234"/>
      <c r="Q13" s="234"/>
      <c r="R13" s="234"/>
      <c r="S13" s="234"/>
      <c r="T13" s="234"/>
      <c r="AE13" s="1" t="s">
        <v>182</v>
      </c>
    </row>
    <row r="14" spans="1:31" s="4" customFormat="1" x14ac:dyDescent="0.25">
      <c r="B14" s="127" t="s">
        <v>183</v>
      </c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80.309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5" t="s">
        <v>185</v>
      </c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84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8"/>
      <c r="D40" s="88"/>
      <c r="E40" s="88"/>
      <c r="F40" s="88"/>
      <c r="G40" s="88"/>
      <c r="H40" s="88"/>
      <c r="I40" s="88"/>
      <c r="J40" s="88"/>
      <c r="K40" s="15">
        <v>2020</v>
      </c>
      <c r="L40" s="15"/>
      <c r="M40" s="15"/>
      <c r="N40" s="15" t="s">
        <v>186</v>
      </c>
      <c r="O40" s="15">
        <v>2021</v>
      </c>
      <c r="P40" s="15" t="s">
        <v>186</v>
      </c>
      <c r="Q40" s="15" t="s">
        <v>187</v>
      </c>
      <c r="R40" s="15" t="s">
        <v>188</v>
      </c>
      <c r="S40" s="15" t="s">
        <v>189</v>
      </c>
      <c r="T40" s="88"/>
      <c r="AE40" s="1"/>
    </row>
    <row r="41" spans="2:31" s="4" customFormat="1" ht="18.75" hidden="1" x14ac:dyDescent="0.3">
      <c r="B41" s="222" t="s">
        <v>173</v>
      </c>
      <c r="C41" s="223"/>
      <c r="D41" s="223"/>
      <c r="E41" s="223"/>
      <c r="F41" s="223"/>
      <c r="G41" s="223"/>
      <c r="H41" s="223"/>
      <c r="I41" s="223"/>
      <c r="J41" s="223"/>
      <c r="K41" s="223">
        <v>1824653</v>
      </c>
      <c r="L41" s="223"/>
      <c r="M41" s="223"/>
      <c r="N41" s="224"/>
      <c r="O41" s="223">
        <v>2354005</v>
      </c>
      <c r="P41" s="224"/>
      <c r="Q41" s="224">
        <v>1</v>
      </c>
      <c r="R41" s="224">
        <v>0.2901110512519367</v>
      </c>
      <c r="S41" s="223">
        <v>529352</v>
      </c>
      <c r="T41" s="235"/>
      <c r="AE41" s="1"/>
    </row>
    <row r="42" spans="2:31" ht="18.75" hidden="1" x14ac:dyDescent="0.3">
      <c r="B42" s="222" t="s">
        <v>174</v>
      </c>
      <c r="C42" s="223"/>
      <c r="D42" s="223"/>
      <c r="E42" s="223"/>
      <c r="F42" s="223"/>
      <c r="G42" s="223"/>
      <c r="H42" s="223"/>
      <c r="I42" s="223"/>
      <c r="J42" s="223"/>
      <c r="K42" s="223">
        <v>603938</v>
      </c>
      <c r="L42" s="223"/>
      <c r="M42" s="223"/>
      <c r="N42" s="224">
        <v>1</v>
      </c>
      <c r="O42" s="223">
        <v>936181</v>
      </c>
      <c r="P42" s="224">
        <v>1</v>
      </c>
      <c r="Q42" s="224">
        <v>0.39769711619134201</v>
      </c>
      <c r="R42" s="224">
        <v>0.55012766211101138</v>
      </c>
      <c r="S42" s="223">
        <v>332243</v>
      </c>
      <c r="T42" s="235"/>
      <c r="AE42" s="1" t="s">
        <v>175</v>
      </c>
    </row>
    <row r="43" spans="2:31" ht="15.75" hidden="1" x14ac:dyDescent="0.25">
      <c r="B43" s="225" t="s">
        <v>101</v>
      </c>
      <c r="C43" s="226"/>
      <c r="D43" s="226"/>
      <c r="E43" s="226"/>
      <c r="F43" s="226"/>
      <c r="G43" s="226"/>
      <c r="H43" s="226"/>
      <c r="I43" s="226"/>
      <c r="J43" s="226"/>
      <c r="K43" s="226">
        <v>276550.36166633503</v>
      </c>
      <c r="L43" s="226"/>
      <c r="M43" s="226"/>
      <c r="N43" s="227">
        <v>0.45791184139155844</v>
      </c>
      <c r="O43" s="226">
        <v>430252.45635520399</v>
      </c>
      <c r="P43" s="227">
        <v>0.4595825554622493</v>
      </c>
      <c r="Q43" s="227">
        <v>0.18277465695918402</v>
      </c>
      <c r="R43" s="227">
        <v>0.55578337978930015</v>
      </c>
      <c r="S43" s="226">
        <v>153702.09468886897</v>
      </c>
      <c r="T43" s="236"/>
      <c r="AE43" s="1" t="s">
        <v>176</v>
      </c>
    </row>
    <row r="44" spans="2:31" s="4" customFormat="1" hidden="1" x14ac:dyDescent="0.25">
      <c r="B44" s="228" t="s">
        <v>104</v>
      </c>
      <c r="C44" s="229"/>
      <c r="D44" s="229"/>
      <c r="E44" s="229"/>
      <c r="F44" s="229"/>
      <c r="G44" s="229"/>
      <c r="H44" s="229"/>
      <c r="I44" s="229"/>
      <c r="J44" s="229"/>
      <c r="K44" s="229">
        <v>327387.63833385095</v>
      </c>
      <c r="L44" s="229"/>
      <c r="M44" s="229"/>
      <c r="N44" s="232">
        <v>0.54208815860874948</v>
      </c>
      <c r="O44" s="229">
        <v>505927.5436448183</v>
      </c>
      <c r="P44" s="232">
        <v>0.54041637636826456</v>
      </c>
      <c r="Q44" s="232">
        <v>0.21492203442423372</v>
      </c>
      <c r="R44" s="230">
        <v>0.54534711884540576</v>
      </c>
      <c r="S44" s="231">
        <v>178539.90531096736</v>
      </c>
      <c r="T44" s="238"/>
      <c r="AE44" s="1" t="s">
        <v>177</v>
      </c>
    </row>
    <row r="45" spans="2:31" s="4" customFormat="1" hidden="1" x14ac:dyDescent="0.25">
      <c r="B45" s="233" t="s">
        <v>178</v>
      </c>
      <c r="C45" s="30"/>
      <c r="D45" s="30"/>
      <c r="E45" s="30"/>
      <c r="F45" s="30"/>
      <c r="G45" s="30"/>
      <c r="H45" s="30"/>
      <c r="I45" s="30"/>
      <c r="J45" s="30"/>
      <c r="K45" s="30">
        <v>242109.12821622068</v>
      </c>
      <c r="L45" s="30"/>
      <c r="M45" s="30"/>
      <c r="N45" s="32">
        <v>0.4008840778626625</v>
      </c>
      <c r="O45" s="30">
        <v>391384.01224089495</v>
      </c>
      <c r="P45" s="32">
        <v>0.41806446855992052</v>
      </c>
      <c r="Q45" s="32">
        <v>0.16626303352834634</v>
      </c>
      <c r="R45" s="23">
        <v>0.61656033014732592</v>
      </c>
      <c r="S45" s="21">
        <v>149274.88402467428</v>
      </c>
      <c r="T45" s="21"/>
      <c r="AE45" s="1" t="s">
        <v>179</v>
      </c>
    </row>
    <row r="46" spans="2:31" s="4" customFormat="1" hidden="1" x14ac:dyDescent="0.25">
      <c r="B46" s="233" t="s">
        <v>180</v>
      </c>
      <c r="C46" s="30"/>
      <c r="D46" s="30"/>
      <c r="E46" s="30"/>
      <c r="F46" s="30"/>
      <c r="G46" s="30"/>
      <c r="H46" s="30"/>
      <c r="I46" s="30"/>
      <c r="J46" s="30"/>
      <c r="K46" s="30">
        <v>85278.510117630256</v>
      </c>
      <c r="L46" s="30"/>
      <c r="M46" s="30"/>
      <c r="N46" s="32">
        <v>0.14120408074608695</v>
      </c>
      <c r="O46" s="30">
        <v>114543.53140392336</v>
      </c>
      <c r="P46" s="32">
        <v>0.12235190780834407</v>
      </c>
      <c r="Q46" s="32">
        <v>4.8659000895887379E-2</v>
      </c>
      <c r="R46" s="23">
        <v>0.34316994100771625</v>
      </c>
      <c r="S46" s="21">
        <v>29265.021286293108</v>
      </c>
      <c r="T46" s="21"/>
      <c r="AE46" s="1" t="s">
        <v>181</v>
      </c>
    </row>
    <row r="47" spans="2:31" s="4" customFormat="1" ht="7.5" hidden="1" customHeight="1" x14ac:dyDescent="0.25">
      <c r="B47" s="234"/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AE47" s="1" t="s">
        <v>182</v>
      </c>
    </row>
    <row r="48" spans="2:31" s="4" customFormat="1" hidden="1" x14ac:dyDescent="0.25">
      <c r="B48" s="276" t="s">
        <v>183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6"/>
      <c r="R48" s="276"/>
      <c r="S48" s="276"/>
      <c r="T48" s="49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3"/>
      <c r="D50" s="123"/>
      <c r="E50" s="123"/>
      <c r="F50" s="123"/>
      <c r="G50" s="123"/>
      <c r="H50" s="123"/>
      <c r="I50" s="123"/>
      <c r="J50" s="123"/>
      <c r="K50" s="123">
        <v>0.54208815860874948</v>
      </c>
      <c r="L50" s="123"/>
      <c r="M50" s="12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3" t="s">
        <v>194</v>
      </c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2018</v>
      </c>
      <c r="D133" s="184">
        <v>2019</v>
      </c>
      <c r="E133" s="184">
        <v>2020</v>
      </c>
      <c r="F133" s="184">
        <v>2021</v>
      </c>
      <c r="G133" s="175" t="str">
        <f>CONCATENATE("var. ",RIGHT(F133,2),"/",RIGHT(E133,2))</f>
        <v>var. 21/20</v>
      </c>
      <c r="H133" s="175" t="str">
        <f>CONCATENATE("dif. ",RIGHT(F133,2),"/",RIGHT(E133,2))</f>
        <v>dif. 21/20</v>
      </c>
      <c r="I133" s="240" t="str">
        <f>CONCATENATE("%/s total Tenerife ",RIGHT(F133,4))</f>
        <v>%/s total Tenerife 2021</v>
      </c>
      <c r="J133" s="184">
        <v>2022</v>
      </c>
      <c r="K133" s="240" t="str">
        <f>CONCATENATE("%/s total Tenerife ",RIGHT(J133,4))</f>
        <v>%/s total Tenerife 2022</v>
      </c>
      <c r="L133" s="175" t="str">
        <f>CONCATENATE("var. ",RIGHT(J133,2),"/",RIGHT(F133,2))</f>
        <v>var. 22/21</v>
      </c>
      <c r="M133" s="175" t="str">
        <f>CONCATENATE("dif. ",RIGHT(J133,2),"/",RIGHT(F133,2))</f>
        <v>dif. 22/21</v>
      </c>
      <c r="N133" s="175" t="str">
        <f>CONCATENATE("var. ",RIGHT(J133,2),"/",RIGHT(D133,2))</f>
        <v>var. 22/19</v>
      </c>
      <c r="O133" s="175" t="str">
        <f>CONCATENATE("dif. ",RIGHT(J133,2),"/",RIGHT(D133,2))</f>
        <v>dif. 22/19</v>
      </c>
      <c r="Z133" s="1"/>
    </row>
    <row r="134" spans="1:31" ht="18.75" x14ac:dyDescent="0.3">
      <c r="A134" s="4"/>
      <c r="B134" s="222" t="s">
        <v>191</v>
      </c>
      <c r="C134" s="226">
        <v>59802</v>
      </c>
      <c r="D134" s="226">
        <v>59066</v>
      </c>
      <c r="E134" s="226">
        <v>33780</v>
      </c>
      <c r="F134" s="226">
        <v>51310</v>
      </c>
      <c r="G134" s="227">
        <f>F134/E134-1</f>
        <v>0.51894612196566015</v>
      </c>
      <c r="H134" s="226">
        <f>F134-E134</f>
        <v>17530</v>
      </c>
      <c r="I134" s="227">
        <f>F134/F$134</f>
        <v>1</v>
      </c>
      <c r="J134" s="226">
        <v>65021</v>
      </c>
      <c r="K134" s="227">
        <f>J134/J$134</f>
        <v>1</v>
      </c>
      <c r="L134" s="227">
        <f>J134/F134-1</f>
        <v>0.26721886571818354</v>
      </c>
      <c r="M134" s="226">
        <f>J134-F134</f>
        <v>13711</v>
      </c>
      <c r="N134" s="227">
        <f>J134/D134-1</f>
        <v>0.10081942234110985</v>
      </c>
      <c r="O134" s="226">
        <f>J134-D134</f>
        <v>5955</v>
      </c>
      <c r="Q134" s="30"/>
      <c r="R134" s="80"/>
      <c r="Z134" s="1" t="s">
        <v>175</v>
      </c>
      <c r="AE134"/>
    </row>
    <row r="135" spans="1:31" s="4" customFormat="1" x14ac:dyDescent="0.25">
      <c r="B135" s="243" t="s">
        <v>192</v>
      </c>
      <c r="C135" s="244">
        <v>59802</v>
      </c>
      <c r="D135" s="244">
        <v>59066</v>
      </c>
      <c r="E135" s="244">
        <v>33780</v>
      </c>
      <c r="F135" s="244">
        <v>51310</v>
      </c>
      <c r="G135" s="248">
        <f>IFERROR(F135/E135-1,"-")</f>
        <v>0.51894612196566015</v>
      </c>
      <c r="H135" s="244">
        <f t="shared" ref="H135:H145" si="12">F135-E135</f>
        <v>17530</v>
      </c>
      <c r="I135" s="246">
        <f>F135/F$134</f>
        <v>1</v>
      </c>
      <c r="J135" s="244">
        <v>65021</v>
      </c>
      <c r="K135" s="245">
        <f t="shared" ref="K135:K145" si="13">J135/J$134</f>
        <v>1</v>
      </c>
      <c r="L135" s="246">
        <f t="shared" ref="L135:L145" si="14">J135/F135-1</f>
        <v>0.26721886571818354</v>
      </c>
      <c r="M135" s="247">
        <f t="shared" ref="M135:M145" si="15">J135-F135</f>
        <v>13711</v>
      </c>
      <c r="N135" s="245">
        <f t="shared" ref="N135:N145" si="16">J135/D135-1</f>
        <v>0.10081942234110985</v>
      </c>
      <c r="O135" s="244">
        <f t="shared" ref="O135:O145" si="17">J135-D135</f>
        <v>5955</v>
      </c>
      <c r="Q135" s="30"/>
      <c r="R135" s="80"/>
      <c r="Z135" s="1" t="s">
        <v>177</v>
      </c>
    </row>
    <row r="136" spans="1:31" s="4" customFormat="1" x14ac:dyDescent="0.25">
      <c r="B136" s="98" t="s">
        <v>195</v>
      </c>
      <c r="C136" s="250" t="e">
        <v>#REF!</v>
      </c>
      <c r="D136" s="250" t="e">
        <v>#REF!</v>
      </c>
      <c r="E136" s="250" t="e">
        <v>#REF!</v>
      </c>
      <c r="F136" s="250" t="e">
        <v>#REF!</v>
      </c>
      <c r="G136" s="254" t="str">
        <f t="shared" ref="G136:G145" si="18">IFERROR(F136/E136-1,"-")</f>
        <v>-</v>
      </c>
      <c r="H136" s="250" t="e">
        <f t="shared" si="12"/>
        <v>#REF!</v>
      </c>
      <c r="I136" s="257" t="e">
        <f t="shared" ref="I136:I145" si="19">F136/F$134</f>
        <v>#REF!</v>
      </c>
      <c r="J136" s="250" t="e">
        <v>#REF!</v>
      </c>
      <c r="K136" s="256" t="e">
        <f t="shared" si="13"/>
        <v>#REF!</v>
      </c>
      <c r="L136" s="257" t="e">
        <f t="shared" si="14"/>
        <v>#REF!</v>
      </c>
      <c r="M136" s="258" t="e">
        <f t="shared" si="15"/>
        <v>#REF!</v>
      </c>
      <c r="N136" s="256" t="e">
        <f t="shared" si="16"/>
        <v>#REF!</v>
      </c>
      <c r="O136" s="250" t="e">
        <f t="shared" si="17"/>
        <v>#REF!</v>
      </c>
      <c r="Q136" s="30"/>
      <c r="R136" s="80"/>
      <c r="Z136" s="1"/>
    </row>
    <row r="137" spans="1:31" s="4" customFormat="1" x14ac:dyDescent="0.25">
      <c r="B137" s="98" t="s">
        <v>196</v>
      </c>
      <c r="C137" s="250" t="e">
        <v>#REF!</v>
      </c>
      <c r="D137" s="250" t="e">
        <v>#REF!</v>
      </c>
      <c r="E137" s="250" t="e">
        <v>#REF!</v>
      </c>
      <c r="F137" s="250" t="e">
        <v>#REF!</v>
      </c>
      <c r="G137" s="262" t="str">
        <f t="shared" si="18"/>
        <v>-</v>
      </c>
      <c r="H137" s="250" t="e">
        <f t="shared" si="12"/>
        <v>#REF!</v>
      </c>
      <c r="I137" s="252" t="e">
        <f t="shared" si="19"/>
        <v>#REF!</v>
      </c>
      <c r="J137" s="250" t="e">
        <v>#REF!</v>
      </c>
      <c r="K137" s="256" t="e">
        <f t="shared" si="13"/>
        <v>#REF!</v>
      </c>
      <c r="L137" s="257" t="e">
        <f t="shared" si="14"/>
        <v>#REF!</v>
      </c>
      <c r="M137" s="258" t="e">
        <f t="shared" si="15"/>
        <v>#REF!</v>
      </c>
      <c r="N137" s="256" t="e">
        <f t="shared" si="16"/>
        <v>#REF!</v>
      </c>
      <c r="O137" s="250" t="e">
        <f t="shared" si="17"/>
        <v>#REF!</v>
      </c>
      <c r="Q137" s="30"/>
      <c r="R137" s="80"/>
      <c r="Z137" s="1"/>
    </row>
    <row r="138" spans="1:31" s="4" customFormat="1" x14ac:dyDescent="0.25">
      <c r="B138" s="98" t="s">
        <v>197</v>
      </c>
      <c r="C138" s="250" t="e">
        <v>#REF!</v>
      </c>
      <c r="D138" s="250" t="e">
        <v>#REF!</v>
      </c>
      <c r="E138" s="250" t="e">
        <v>#REF!</v>
      </c>
      <c r="F138" s="250" t="e">
        <v>#REF!</v>
      </c>
      <c r="G138" s="254" t="str">
        <f t="shared" si="18"/>
        <v>-</v>
      </c>
      <c r="H138" s="250" t="e">
        <f t="shared" si="12"/>
        <v>#REF!</v>
      </c>
      <c r="I138" s="257" t="e">
        <f t="shared" si="19"/>
        <v>#REF!</v>
      </c>
      <c r="J138" s="250" t="e">
        <v>#REF!</v>
      </c>
      <c r="K138" s="256" t="e">
        <f t="shared" si="13"/>
        <v>#REF!</v>
      </c>
      <c r="L138" s="257" t="e">
        <f t="shared" si="14"/>
        <v>#REF!</v>
      </c>
      <c r="M138" s="258" t="e">
        <f t="shared" si="15"/>
        <v>#REF!</v>
      </c>
      <c r="N138" s="256" t="e">
        <f t="shared" si="16"/>
        <v>#REF!</v>
      </c>
      <c r="O138" s="250" t="e">
        <f t="shared" si="17"/>
        <v>#REF!</v>
      </c>
      <c r="Q138" s="30"/>
      <c r="R138" s="80"/>
      <c r="Z138" s="1"/>
    </row>
    <row r="139" spans="1:31" s="4" customFormat="1" x14ac:dyDescent="0.25">
      <c r="B139" s="98" t="s">
        <v>198</v>
      </c>
      <c r="C139" s="250" t="e">
        <v>#REF!</v>
      </c>
      <c r="D139" s="250" t="e">
        <v>#REF!</v>
      </c>
      <c r="E139" s="250" t="e">
        <v>#REF!</v>
      </c>
      <c r="F139" s="250" t="e">
        <v>#REF!</v>
      </c>
      <c r="G139" s="262" t="str">
        <f t="shared" si="18"/>
        <v>-</v>
      </c>
      <c r="H139" s="250" t="e">
        <f t="shared" si="12"/>
        <v>#REF!</v>
      </c>
      <c r="I139" s="252" t="e">
        <f t="shared" si="19"/>
        <v>#REF!</v>
      </c>
      <c r="J139" s="250" t="e">
        <v>#REF!</v>
      </c>
      <c r="K139" s="256" t="e">
        <f t="shared" si="13"/>
        <v>#REF!</v>
      </c>
      <c r="L139" s="257" t="e">
        <f t="shared" si="14"/>
        <v>#REF!</v>
      </c>
      <c r="M139" s="258" t="e">
        <f t="shared" si="15"/>
        <v>#REF!</v>
      </c>
      <c r="N139" s="256" t="e">
        <f t="shared" si="16"/>
        <v>#REF!</v>
      </c>
      <c r="O139" s="250" t="e">
        <f t="shared" si="17"/>
        <v>#REF!</v>
      </c>
      <c r="Q139" s="30"/>
      <c r="R139" s="80"/>
      <c r="Z139" s="1"/>
    </row>
    <row r="140" spans="1:31" s="4" customFormat="1" x14ac:dyDescent="0.25">
      <c r="B140" s="98" t="s">
        <v>199</v>
      </c>
      <c r="C140" s="250" t="e">
        <v>#REF!</v>
      </c>
      <c r="D140" s="250" t="e">
        <v>#REF!</v>
      </c>
      <c r="E140" s="250" t="e">
        <v>#REF!</v>
      </c>
      <c r="F140" s="250" t="e">
        <v>#REF!</v>
      </c>
      <c r="G140" s="254" t="str">
        <f t="shared" si="18"/>
        <v>-</v>
      </c>
      <c r="H140" s="250" t="e">
        <f t="shared" si="12"/>
        <v>#REF!</v>
      </c>
      <c r="I140" s="257" t="e">
        <f t="shared" si="19"/>
        <v>#REF!</v>
      </c>
      <c r="J140" s="250" t="e">
        <v>#REF!</v>
      </c>
      <c r="K140" s="256" t="e">
        <f t="shared" si="13"/>
        <v>#REF!</v>
      </c>
      <c r="L140" s="257" t="e">
        <f t="shared" si="14"/>
        <v>#REF!</v>
      </c>
      <c r="M140" s="258" t="e">
        <f t="shared" si="15"/>
        <v>#REF!</v>
      </c>
      <c r="N140" s="256" t="e">
        <f t="shared" si="16"/>
        <v>#REF!</v>
      </c>
      <c r="O140" s="250" t="e">
        <f t="shared" si="17"/>
        <v>#REF!</v>
      </c>
      <c r="Q140" s="30"/>
      <c r="R140" s="80"/>
      <c r="Z140" s="1"/>
    </row>
    <row r="141" spans="1:31" s="4" customFormat="1" x14ac:dyDescent="0.25">
      <c r="B141" s="243" t="s">
        <v>193</v>
      </c>
      <c r="C141" s="244" t="e">
        <v>#REF!</v>
      </c>
      <c r="D141" s="244" t="e">
        <v>#REF!</v>
      </c>
      <c r="E141" s="244" t="e">
        <v>#REF!</v>
      </c>
      <c r="F141" s="244" t="e">
        <v>#REF!</v>
      </c>
      <c r="G141" s="248" t="str">
        <f t="shared" si="18"/>
        <v>-</v>
      </c>
      <c r="H141" s="244" t="e">
        <f t="shared" si="12"/>
        <v>#REF!</v>
      </c>
      <c r="I141" s="246" t="e">
        <f t="shared" si="19"/>
        <v>#REF!</v>
      </c>
      <c r="J141" s="244" t="e">
        <v>#REF!</v>
      </c>
      <c r="K141" s="245" t="e">
        <f t="shared" si="13"/>
        <v>#REF!</v>
      </c>
      <c r="L141" s="246" t="e">
        <f t="shared" si="14"/>
        <v>#REF!</v>
      </c>
      <c r="M141" s="247" t="e">
        <f t="shared" si="15"/>
        <v>#REF!</v>
      </c>
      <c r="N141" s="245" t="e">
        <f t="shared" si="16"/>
        <v>#REF!</v>
      </c>
      <c r="O141" s="244" t="e">
        <f t="shared" si="17"/>
        <v>#REF!</v>
      </c>
      <c r="Q141" s="30"/>
      <c r="R141" s="80"/>
      <c r="Z141" s="1"/>
    </row>
    <row r="142" spans="1:31" s="4" customFormat="1" x14ac:dyDescent="0.25">
      <c r="B142" s="98" t="s">
        <v>195</v>
      </c>
      <c r="C142" s="250" t="e">
        <v>#REF!</v>
      </c>
      <c r="D142" s="250" t="e">
        <v>#REF!</v>
      </c>
      <c r="E142" s="250" t="e">
        <v>#REF!</v>
      </c>
      <c r="F142" s="250" t="e">
        <v>#REF!</v>
      </c>
      <c r="G142" s="254" t="str">
        <f t="shared" si="18"/>
        <v>-</v>
      </c>
      <c r="H142" s="250" t="e">
        <f t="shared" si="12"/>
        <v>#REF!</v>
      </c>
      <c r="I142" s="257" t="e">
        <f t="shared" si="19"/>
        <v>#REF!</v>
      </c>
      <c r="J142" s="250" t="e">
        <v>#REF!</v>
      </c>
      <c r="K142" s="256" t="e">
        <f t="shared" si="13"/>
        <v>#REF!</v>
      </c>
      <c r="L142" s="257" t="e">
        <f t="shared" si="14"/>
        <v>#REF!</v>
      </c>
      <c r="M142" s="258" t="e">
        <f t="shared" si="15"/>
        <v>#REF!</v>
      </c>
      <c r="N142" s="256" t="e">
        <f t="shared" si="16"/>
        <v>#REF!</v>
      </c>
      <c r="O142" s="250" t="e">
        <f t="shared" si="17"/>
        <v>#REF!</v>
      </c>
      <c r="Q142" s="30"/>
      <c r="R142" s="80"/>
      <c r="Z142" s="1"/>
    </row>
    <row r="143" spans="1:31" s="4" customFormat="1" x14ac:dyDescent="0.25">
      <c r="B143" s="98" t="s">
        <v>196</v>
      </c>
      <c r="C143" s="250" t="e">
        <v>#REF!</v>
      </c>
      <c r="D143" s="250" t="e">
        <v>#REF!</v>
      </c>
      <c r="E143" s="250" t="e">
        <v>#REF!</v>
      </c>
      <c r="F143" s="250" t="e">
        <v>#REF!</v>
      </c>
      <c r="G143" s="254" t="str">
        <f t="shared" si="18"/>
        <v>-</v>
      </c>
      <c r="H143" s="250" t="e">
        <f t="shared" si="12"/>
        <v>#REF!</v>
      </c>
      <c r="I143" s="257" t="e">
        <f t="shared" si="19"/>
        <v>#REF!</v>
      </c>
      <c r="J143" s="250" t="e">
        <v>#REF!</v>
      </c>
      <c r="K143" s="256" t="e">
        <f t="shared" si="13"/>
        <v>#REF!</v>
      </c>
      <c r="L143" s="257" t="e">
        <f t="shared" si="14"/>
        <v>#REF!</v>
      </c>
      <c r="M143" s="258" t="e">
        <f t="shared" si="15"/>
        <v>#REF!</v>
      </c>
      <c r="N143" s="256" t="e">
        <f t="shared" si="16"/>
        <v>#REF!</v>
      </c>
      <c r="O143" s="250" t="e">
        <f t="shared" si="17"/>
        <v>#REF!</v>
      </c>
      <c r="Q143" s="30"/>
      <c r="R143" s="80"/>
      <c r="Z143" s="1"/>
    </row>
    <row r="144" spans="1:31" s="4" customFormat="1" x14ac:dyDescent="0.25">
      <c r="B144" s="98" t="s">
        <v>197</v>
      </c>
      <c r="C144" s="250" t="e">
        <v>#REF!</v>
      </c>
      <c r="D144" s="250" t="e">
        <v>#REF!</v>
      </c>
      <c r="E144" s="250" t="e">
        <v>#REF!</v>
      </c>
      <c r="F144" s="250" t="e">
        <v>#REF!</v>
      </c>
      <c r="G144" s="254" t="str">
        <f t="shared" si="18"/>
        <v>-</v>
      </c>
      <c r="H144" s="250" t="e">
        <f t="shared" si="12"/>
        <v>#REF!</v>
      </c>
      <c r="I144" s="257" t="e">
        <f t="shared" si="19"/>
        <v>#REF!</v>
      </c>
      <c r="J144" s="250" t="e">
        <v>#REF!</v>
      </c>
      <c r="K144" s="256" t="e">
        <f t="shared" si="13"/>
        <v>#REF!</v>
      </c>
      <c r="L144" s="257" t="e">
        <f t="shared" si="14"/>
        <v>#REF!</v>
      </c>
      <c r="M144" s="258" t="e">
        <f t="shared" si="15"/>
        <v>#REF!</v>
      </c>
      <c r="N144" s="256" t="e">
        <f t="shared" si="16"/>
        <v>#REF!</v>
      </c>
      <c r="O144" s="250" t="e">
        <f t="shared" si="17"/>
        <v>#REF!</v>
      </c>
      <c r="Q144" s="30"/>
      <c r="R144" s="80"/>
      <c r="Z144" s="1"/>
    </row>
    <row r="145" spans="2:31" s="4" customFormat="1" x14ac:dyDescent="0.25">
      <c r="B145" s="98" t="s">
        <v>62</v>
      </c>
      <c r="C145" s="250" t="e">
        <v>#REF!</v>
      </c>
      <c r="D145" s="250" t="e">
        <v>#REF!</v>
      </c>
      <c r="E145" s="250" t="e">
        <v>#REF!</v>
      </c>
      <c r="F145" s="250" t="e">
        <v>#REF!</v>
      </c>
      <c r="G145" s="254" t="str">
        <f t="shared" si="18"/>
        <v>-</v>
      </c>
      <c r="H145" s="250" t="e">
        <f t="shared" si="12"/>
        <v>#REF!</v>
      </c>
      <c r="I145" s="257" t="e">
        <f t="shared" si="19"/>
        <v>#REF!</v>
      </c>
      <c r="J145" s="250" t="e">
        <v>#REF!</v>
      </c>
      <c r="K145" s="256" t="e">
        <f t="shared" si="13"/>
        <v>#REF!</v>
      </c>
      <c r="L145" s="257" t="e">
        <f t="shared" si="14"/>
        <v>#REF!</v>
      </c>
      <c r="M145" s="258" t="e">
        <f t="shared" si="15"/>
        <v>#REF!</v>
      </c>
      <c r="N145" s="256" t="e">
        <f t="shared" si="16"/>
        <v>#REF!</v>
      </c>
      <c r="O145" s="250" t="e">
        <f t="shared" si="17"/>
        <v>#REF!</v>
      </c>
      <c r="Q145" s="30"/>
      <c r="R145" s="80"/>
      <c r="Z145" s="1"/>
    </row>
    <row r="146" spans="2:31" s="4" customFormat="1" ht="7.5" customHeight="1" x14ac:dyDescent="0.25">
      <c r="B146" s="234"/>
      <c r="C146" s="234"/>
      <c r="D146" s="234"/>
      <c r="E146" s="234"/>
      <c r="F146" s="234"/>
      <c r="G146" s="234"/>
      <c r="H146" s="234"/>
      <c r="I146" s="234"/>
      <c r="J146" s="234"/>
      <c r="K146" s="234"/>
      <c r="L146" s="234"/>
      <c r="M146" s="234"/>
      <c r="N146" s="234"/>
      <c r="O146" s="234"/>
      <c r="Z146" s="1" t="s">
        <v>182</v>
      </c>
    </row>
    <row r="147" spans="2:31" s="4" customFormat="1" ht="32.25" customHeight="1" x14ac:dyDescent="0.25">
      <c r="B147" s="303" t="s">
        <v>200</v>
      </c>
      <c r="C147" s="303"/>
      <c r="D147" s="303"/>
      <c r="E147" s="303"/>
      <c r="F147" s="303"/>
      <c r="G147" s="303"/>
      <c r="H147" s="303"/>
      <c r="I147" s="303"/>
      <c r="J147" s="303"/>
      <c r="K147" s="303"/>
      <c r="L147" s="303"/>
      <c r="M147" s="303"/>
      <c r="N147" s="303"/>
      <c r="O147" s="303"/>
      <c r="Z147" s="1" t="s">
        <v>184</v>
      </c>
    </row>
    <row r="148" spans="2:31" x14ac:dyDescent="0.25">
      <c r="Z148" s="1"/>
      <c r="AE148"/>
    </row>
    <row r="149" spans="2:31" x14ac:dyDescent="0.25">
      <c r="Z149" s="1"/>
      <c r="AE149"/>
    </row>
  </sheetData>
  <mergeCells count="3">
    <mergeCell ref="B38:S38"/>
    <mergeCell ref="B48:S48"/>
    <mergeCell ref="B147:O1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908-D2AB-4FE6-995E-4BDB061CA50A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1"/>
      <c r="H1" s="221"/>
      <c r="I1" s="221"/>
      <c r="K1" s="221"/>
    </row>
    <row r="3" spans="1:31" s="4" customFormat="1" ht="25.5" customHeight="1" thickBot="1" x14ac:dyDescent="0.3">
      <c r="B3" s="63" t="s">
        <v>202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239" t="s">
        <v>254</v>
      </c>
      <c r="D5" s="239" t="s">
        <v>255</v>
      </c>
      <c r="E5" s="239" t="s">
        <v>256</v>
      </c>
      <c r="F5" s="240" t="str">
        <f>CONCATENATE("%/s total Tenerife ",RIGHT(E5,4))</f>
        <v>%/s total Tenerife 2020</v>
      </c>
      <c r="G5" s="239" t="s">
        <v>257</v>
      </c>
      <c r="H5" s="240" t="str">
        <f>CONCATENATE("var. ",RIGHT(G5,2),"/",RIGHT(E5,2))</f>
        <v>var. 21/20</v>
      </c>
      <c r="I5" s="240" t="str">
        <f>CONCATENATE("dif. ",RIGHT(G5,2),"/",RIGHT(E5,2))</f>
        <v>dif. 21/20</v>
      </c>
      <c r="J5" s="240" t="str">
        <f>CONCATENATE("%/s total Tenerife ",RIGHT(G5,4))</f>
        <v>%/s total Tenerife 2021</v>
      </c>
      <c r="K5" s="239" t="s">
        <v>258</v>
      </c>
      <c r="L5" s="240" t="str">
        <f>CONCATENATE("var. ",RIGHT(K5,2),"/",RIGHT(G5,2))</f>
        <v>var. 22/21</v>
      </c>
      <c r="M5" s="240" t="str">
        <f>CONCATENATE("dif. ",RIGHT(K5,2),"/",RIGHT(G5,2))</f>
        <v>dif. 22/21</v>
      </c>
      <c r="N5" s="240" t="str">
        <f>CONCATENATE("%/s total Tenerife ",RIGHT(K5,4))</f>
        <v>%/s total Tenerife 2022</v>
      </c>
      <c r="O5" s="239" t="s">
        <v>259</v>
      </c>
      <c r="P5" s="240" t="str">
        <f>CONCATENATE("var. ",RIGHT(O5,2),"/",RIGHT(K5,2))</f>
        <v>var. 23/22</v>
      </c>
      <c r="Q5" s="240" t="str">
        <f>CONCATENATE("dif. ",RIGHT(O5,2),"/",RIGHT(K5,2))</f>
        <v>dif. 23/22</v>
      </c>
      <c r="R5" s="240" t="str">
        <f>CONCATENATE("var. ",RIGHT(O5,2),"/",RIGHT(D5,2))</f>
        <v>var. 23/19</v>
      </c>
      <c r="S5" s="240" t="str">
        <f>CONCATENATE("dif. ",RIGHT(O5,2),"/",RIGHT(E5,2))</f>
        <v>dif. 23/20</v>
      </c>
      <c r="T5" s="240" t="str">
        <f>CONCATENATE("%/s total Tenerife ",RIGHT(O5,4))</f>
        <v>%/s total Tenerife 2023</v>
      </c>
      <c r="AE5" s="1"/>
    </row>
    <row r="6" spans="1:31" ht="18.75" x14ac:dyDescent="0.3">
      <c r="A6" s="4"/>
      <c r="B6" s="222" t="s">
        <v>174</v>
      </c>
      <c r="C6" s="241">
        <v>606237</v>
      </c>
      <c r="D6" s="241">
        <v>632407</v>
      </c>
      <c r="E6" s="241">
        <v>248286</v>
      </c>
      <c r="F6" s="242">
        <f>E6/$E$6</f>
        <v>1</v>
      </c>
      <c r="G6" s="241">
        <v>384253</v>
      </c>
      <c r="H6" s="242">
        <f>G6/E6-1</f>
        <v>0.54762249985903355</v>
      </c>
      <c r="I6" s="241">
        <f>G6-E6</f>
        <v>135967</v>
      </c>
      <c r="J6" s="242">
        <f>G6/$G$6</f>
        <v>1</v>
      </c>
      <c r="K6" s="241">
        <v>593573</v>
      </c>
      <c r="L6" s="242">
        <f>K6/G6-1</f>
        <v>0.54474525898301374</v>
      </c>
      <c r="M6" s="241">
        <f>K6-G6</f>
        <v>209320</v>
      </c>
      <c r="N6" s="242">
        <f>K6/$K$6</f>
        <v>1</v>
      </c>
      <c r="O6" s="241">
        <v>612478</v>
      </c>
      <c r="P6" s="242">
        <f>O6/K6-1</f>
        <v>3.1849494501939857E-2</v>
      </c>
      <c r="Q6" s="241">
        <f>O6-K6</f>
        <v>18905</v>
      </c>
      <c r="R6" s="242">
        <f>O6/D6-1</f>
        <v>-3.1512933917556274E-2</v>
      </c>
      <c r="S6" s="241">
        <f>O6-E6</f>
        <v>364192</v>
      </c>
      <c r="T6" s="242">
        <f>O6/$O$6</f>
        <v>1</v>
      </c>
      <c r="V6" s="30"/>
      <c r="W6" s="80"/>
      <c r="AE6" s="1" t="s">
        <v>175</v>
      </c>
    </row>
    <row r="7" spans="1:31" s="4" customFormat="1" x14ac:dyDescent="0.25">
      <c r="B7" s="233" t="s">
        <v>47</v>
      </c>
      <c r="C7" s="250">
        <v>100131</v>
      </c>
      <c r="D7" s="250">
        <v>109920</v>
      </c>
      <c r="E7" s="250">
        <v>43067</v>
      </c>
      <c r="F7" s="256">
        <f t="shared" ref="F7:F16" si="0">E7/$E$6</f>
        <v>0.17345722271896119</v>
      </c>
      <c r="G7" s="250">
        <v>120918</v>
      </c>
      <c r="H7" s="257">
        <f>G7/E7-1</f>
        <v>1.8076717672463833</v>
      </c>
      <c r="I7" s="258">
        <f>G7-E7</f>
        <v>77851</v>
      </c>
      <c r="J7" s="256">
        <f>G7/$G$6</f>
        <v>0.3146832946001723</v>
      </c>
      <c r="K7" s="250">
        <v>120397</v>
      </c>
      <c r="L7" s="257">
        <f>K7/G7-1</f>
        <v>-4.3087050728592979E-3</v>
      </c>
      <c r="M7" s="258">
        <f>K7-G7</f>
        <v>-521</v>
      </c>
      <c r="N7" s="256">
        <f>K7/$K$6</f>
        <v>0.20283436072732419</v>
      </c>
      <c r="O7" s="250">
        <v>106138</v>
      </c>
      <c r="P7" s="257">
        <f>O7/K7-1</f>
        <v>-0.11843318355108512</v>
      </c>
      <c r="Q7" s="258">
        <f>O7-K7</f>
        <v>-14259</v>
      </c>
      <c r="R7" s="257">
        <f>O7/D7-1</f>
        <v>-3.4406841339155725E-2</v>
      </c>
      <c r="S7" s="258">
        <f>O7-E7</f>
        <v>63071</v>
      </c>
      <c r="T7" s="256">
        <f>O7/$O$6</f>
        <v>0.17329275500507774</v>
      </c>
      <c r="V7" s="30"/>
      <c r="W7" s="80"/>
      <c r="AE7" s="1" t="s">
        <v>177</v>
      </c>
    </row>
    <row r="8" spans="1:31" s="4" customFormat="1" x14ac:dyDescent="0.25">
      <c r="B8" s="233" t="s">
        <v>48</v>
      </c>
      <c r="C8" s="250">
        <v>90288</v>
      </c>
      <c r="D8" s="250">
        <v>76491</v>
      </c>
      <c r="E8" s="250">
        <v>23619</v>
      </c>
      <c r="F8" s="256">
        <f t="shared" si="0"/>
        <v>9.5128198931876948E-2</v>
      </c>
      <c r="G8" s="250">
        <v>39986</v>
      </c>
      <c r="H8" s="257">
        <f t="shared" ref="H8:H16" si="1">G8/E8-1</f>
        <v>0.69295905838519833</v>
      </c>
      <c r="I8" s="258">
        <f t="shared" ref="I8:I16" si="2">G8-E8</f>
        <v>16367</v>
      </c>
      <c r="J8" s="256">
        <f t="shared" ref="J8:J16" si="3">G8/$G$6</f>
        <v>0.10406164688369382</v>
      </c>
      <c r="K8" s="250">
        <v>75857</v>
      </c>
      <c r="L8" s="257">
        <f t="shared" ref="L8:L16" si="4">K8/G8-1</f>
        <v>0.89708898114340019</v>
      </c>
      <c r="M8" s="258">
        <f t="shared" ref="M8:M16" si="5">K8-G8</f>
        <v>35871</v>
      </c>
      <c r="N8" s="256">
        <f t="shared" ref="N8:N16" si="6">K8/$K$6</f>
        <v>0.12779725492904831</v>
      </c>
      <c r="O8" s="250">
        <v>67064</v>
      </c>
      <c r="P8" s="257">
        <f t="shared" ref="P8:P16" si="7">O8/K8-1</f>
        <v>-0.1159154725338466</v>
      </c>
      <c r="Q8" s="258">
        <f t="shared" ref="Q8:Q16" si="8">O8-K8</f>
        <v>-8793</v>
      </c>
      <c r="R8" s="257">
        <f t="shared" ref="R8:R16" si="9">O8/D8-1</f>
        <v>-0.12324325737668484</v>
      </c>
      <c r="S8" s="258">
        <f t="shared" ref="S8:S16" si="10">O8-E8</f>
        <v>43445</v>
      </c>
      <c r="T8" s="256">
        <f t="shared" ref="T8:T16" si="11">O8/$O$6</f>
        <v>0.10949617782189727</v>
      </c>
      <c r="V8" s="30"/>
      <c r="W8" s="80"/>
      <c r="AE8" s="1"/>
    </row>
    <row r="9" spans="1:31" s="4" customFormat="1" x14ac:dyDescent="0.25">
      <c r="B9" s="233" t="s">
        <v>49</v>
      </c>
      <c r="C9" s="250">
        <v>4388</v>
      </c>
      <c r="D9" s="250">
        <v>4565</v>
      </c>
      <c r="E9" s="250">
        <v>681</v>
      </c>
      <c r="F9" s="251">
        <f t="shared" si="0"/>
        <v>2.742804668809357E-3</v>
      </c>
      <c r="G9" s="250">
        <v>2535</v>
      </c>
      <c r="H9" s="252">
        <f t="shared" si="1"/>
        <v>2.7224669603524227</v>
      </c>
      <c r="I9" s="253">
        <f t="shared" si="2"/>
        <v>1854</v>
      </c>
      <c r="J9" s="251">
        <f t="shared" si="3"/>
        <v>6.5972158968179819E-3</v>
      </c>
      <c r="K9" s="250">
        <v>3247</v>
      </c>
      <c r="L9" s="257">
        <f t="shared" si="4"/>
        <v>0.28086785009861925</v>
      </c>
      <c r="M9" s="258">
        <f t="shared" si="5"/>
        <v>712</v>
      </c>
      <c r="N9" s="256">
        <f t="shared" si="6"/>
        <v>5.4702622929277446E-3</v>
      </c>
      <c r="O9" s="250">
        <v>5439</v>
      </c>
      <c r="P9" s="257">
        <f t="shared" si="7"/>
        <v>0.67508469356328926</v>
      </c>
      <c r="Q9" s="258">
        <f t="shared" si="8"/>
        <v>2192</v>
      </c>
      <c r="R9" s="257">
        <f t="shared" si="9"/>
        <v>0.1914567360350492</v>
      </c>
      <c r="S9" s="258">
        <f t="shared" si="10"/>
        <v>4758</v>
      </c>
      <c r="T9" s="256">
        <f t="shared" si="11"/>
        <v>8.8803189665587982E-3</v>
      </c>
      <c r="V9" s="30"/>
      <c r="W9" s="80"/>
      <c r="AE9" s="1"/>
    </row>
    <row r="10" spans="1:31" s="4" customFormat="1" x14ac:dyDescent="0.25">
      <c r="B10" s="233" t="s">
        <v>51</v>
      </c>
      <c r="C10" s="250">
        <v>266656</v>
      </c>
      <c r="D10" s="250">
        <v>284219</v>
      </c>
      <c r="E10" s="250">
        <v>68651</v>
      </c>
      <c r="F10" s="256">
        <f t="shared" si="0"/>
        <v>0.27649968181854795</v>
      </c>
      <c r="G10" s="250">
        <v>114704</v>
      </c>
      <c r="H10" s="257">
        <f t="shared" si="1"/>
        <v>0.67082781022854721</v>
      </c>
      <c r="I10" s="258">
        <f t="shared" si="2"/>
        <v>46053</v>
      </c>
      <c r="J10" s="256">
        <f t="shared" si="3"/>
        <v>0.29851165768386972</v>
      </c>
      <c r="K10" s="250">
        <v>244952</v>
      </c>
      <c r="L10" s="257">
        <f t="shared" si="4"/>
        <v>1.1355140186915889</v>
      </c>
      <c r="M10" s="258">
        <f t="shared" si="5"/>
        <v>130248</v>
      </c>
      <c r="N10" s="256">
        <f t="shared" si="6"/>
        <v>0.4126737570610523</v>
      </c>
      <c r="O10" s="250">
        <v>249820</v>
      </c>
      <c r="P10" s="257">
        <f t="shared" si="7"/>
        <v>1.987328129592747E-2</v>
      </c>
      <c r="Q10" s="258">
        <f t="shared" si="8"/>
        <v>4868</v>
      </c>
      <c r="R10" s="257">
        <f>O10/D10-1</f>
        <v>-0.12102991003416375</v>
      </c>
      <c r="S10" s="258">
        <f t="shared" si="10"/>
        <v>181169</v>
      </c>
      <c r="T10" s="256">
        <f>O10/$O$6</f>
        <v>0.40788403828382408</v>
      </c>
      <c r="V10" s="30"/>
      <c r="W10" s="80"/>
      <c r="AE10" s="1"/>
    </row>
    <row r="11" spans="1:31" s="4" customFormat="1" x14ac:dyDescent="0.25">
      <c r="B11" s="233" t="s">
        <v>53</v>
      </c>
      <c r="C11" s="250">
        <v>16486</v>
      </c>
      <c r="D11" s="250">
        <v>19123</v>
      </c>
      <c r="E11" s="250">
        <v>25510</v>
      </c>
      <c r="F11" s="251">
        <f t="shared" si="0"/>
        <v>0.10274441571413612</v>
      </c>
      <c r="G11" s="250">
        <v>20278</v>
      </c>
      <c r="H11" s="252">
        <f t="shared" si="1"/>
        <v>-0.2050960407683261</v>
      </c>
      <c r="I11" s="253">
        <f t="shared" si="2"/>
        <v>-5232</v>
      </c>
      <c r="J11" s="251">
        <f t="shared" si="3"/>
        <v>5.2772522270483249E-2</v>
      </c>
      <c r="K11" s="250">
        <v>32271</v>
      </c>
      <c r="L11" s="257">
        <f t="shared" si="4"/>
        <v>0.59142913502317773</v>
      </c>
      <c r="M11" s="258">
        <f t="shared" si="5"/>
        <v>11993</v>
      </c>
      <c r="N11" s="256">
        <f t="shared" si="6"/>
        <v>5.4367365092414917E-2</v>
      </c>
      <c r="O11" s="250">
        <v>36164</v>
      </c>
      <c r="P11" s="257">
        <f t="shared" si="7"/>
        <v>0.12063462551516846</v>
      </c>
      <c r="Q11" s="258">
        <f t="shared" si="8"/>
        <v>3893</v>
      </c>
      <c r="R11" s="257">
        <f t="shared" si="9"/>
        <v>0.89112586937196037</v>
      </c>
      <c r="S11" s="258">
        <f t="shared" si="10"/>
        <v>10654</v>
      </c>
      <c r="T11" s="256">
        <f t="shared" si="11"/>
        <v>5.9045386119991251E-2</v>
      </c>
      <c r="V11" s="30"/>
      <c r="W11" s="80"/>
      <c r="AE11" s="1"/>
    </row>
    <row r="12" spans="1:31" s="4" customFormat="1" x14ac:dyDescent="0.25">
      <c r="B12" s="233" t="s">
        <v>54</v>
      </c>
      <c r="C12" s="250">
        <v>59802</v>
      </c>
      <c r="D12" s="250">
        <v>59066</v>
      </c>
      <c r="E12" s="250">
        <v>28803</v>
      </c>
      <c r="F12" s="256">
        <f t="shared" si="0"/>
        <v>0.11600734636669002</v>
      </c>
      <c r="G12" s="250">
        <v>51310</v>
      </c>
      <c r="H12" s="257">
        <f t="shared" si="1"/>
        <v>0.78141165850779437</v>
      </c>
      <c r="I12" s="258">
        <f t="shared" si="2"/>
        <v>22507</v>
      </c>
      <c r="J12" s="256">
        <f t="shared" si="3"/>
        <v>0.13353181367484443</v>
      </c>
      <c r="K12" s="250">
        <v>65021</v>
      </c>
      <c r="L12" s="257">
        <f t="shared" si="4"/>
        <v>0.26721886571818354</v>
      </c>
      <c r="M12" s="258">
        <f t="shared" si="5"/>
        <v>13711</v>
      </c>
      <c r="N12" s="256">
        <f t="shared" si="6"/>
        <v>0.10954170759114717</v>
      </c>
      <c r="O12" s="250">
        <v>80309</v>
      </c>
      <c r="P12" s="257">
        <f t="shared" si="7"/>
        <v>0.23512403684963323</v>
      </c>
      <c r="Q12" s="258">
        <f t="shared" si="8"/>
        <v>15288</v>
      </c>
      <c r="R12" s="257">
        <f t="shared" si="9"/>
        <v>0.3596485287644331</v>
      </c>
      <c r="S12" s="258">
        <f t="shared" si="10"/>
        <v>51506</v>
      </c>
      <c r="T12" s="256">
        <f t="shared" si="11"/>
        <v>0.1311214443620832</v>
      </c>
      <c r="V12" s="30"/>
      <c r="W12" s="80"/>
      <c r="AE12" s="1"/>
    </row>
    <row r="13" spans="1:31" s="4" customFormat="1" x14ac:dyDescent="0.25">
      <c r="B13" s="233" t="s">
        <v>52</v>
      </c>
      <c r="C13" s="250">
        <v>17518</v>
      </c>
      <c r="D13" s="250">
        <v>17966</v>
      </c>
      <c r="E13" s="250">
        <v>6752</v>
      </c>
      <c r="F13" s="251">
        <f t="shared" si="0"/>
        <v>2.7194445115713329E-2</v>
      </c>
      <c r="G13" s="250">
        <v>10731</v>
      </c>
      <c r="H13" s="252">
        <f t="shared" si="1"/>
        <v>0.58930687203791465</v>
      </c>
      <c r="I13" s="253">
        <f t="shared" si="2"/>
        <v>3979</v>
      </c>
      <c r="J13" s="251">
        <f t="shared" si="3"/>
        <v>2.7926912737180971E-2</v>
      </c>
      <c r="K13" s="250">
        <v>17520</v>
      </c>
      <c r="L13" s="257">
        <f t="shared" si="4"/>
        <v>0.63265306122448983</v>
      </c>
      <c r="M13" s="258">
        <f t="shared" si="5"/>
        <v>6789</v>
      </c>
      <c r="N13" s="256">
        <f t="shared" si="6"/>
        <v>2.951616734588669E-2</v>
      </c>
      <c r="O13" s="250">
        <v>25698</v>
      </c>
      <c r="P13" s="257">
        <f t="shared" si="7"/>
        <v>0.46678082191780823</v>
      </c>
      <c r="Q13" s="258">
        <f t="shared" si="8"/>
        <v>8178</v>
      </c>
      <c r="R13" s="257">
        <f t="shared" si="9"/>
        <v>0.43036847378381382</v>
      </c>
      <c r="S13" s="258">
        <f t="shared" si="10"/>
        <v>18946</v>
      </c>
      <c r="T13" s="256">
        <f t="shared" si="11"/>
        <v>4.1957425409565728E-2</v>
      </c>
      <c r="V13" s="30"/>
      <c r="W13" s="80"/>
      <c r="AE13" s="1"/>
    </row>
    <row r="14" spans="1:31" s="4" customFormat="1" x14ac:dyDescent="0.25">
      <c r="B14" s="233" t="s">
        <v>55</v>
      </c>
      <c r="C14" s="250">
        <v>15253</v>
      </c>
      <c r="D14" s="250">
        <v>20687</v>
      </c>
      <c r="E14" s="250">
        <v>5616</v>
      </c>
      <c r="F14" s="256">
        <f t="shared" si="0"/>
        <v>2.2619076387714168E-2</v>
      </c>
      <c r="G14" s="250">
        <v>11021</v>
      </c>
      <c r="H14" s="257">
        <f t="shared" si="1"/>
        <v>0.96242877492877499</v>
      </c>
      <c r="I14" s="258">
        <f t="shared" si="2"/>
        <v>5405</v>
      </c>
      <c r="J14" s="256">
        <f t="shared" si="3"/>
        <v>2.8681623825968828E-2</v>
      </c>
      <c r="K14" s="250">
        <v>9118</v>
      </c>
      <c r="L14" s="257">
        <f t="shared" si="4"/>
        <v>-0.17267035659196084</v>
      </c>
      <c r="M14" s="258">
        <f t="shared" si="5"/>
        <v>-1903</v>
      </c>
      <c r="N14" s="256">
        <f t="shared" si="6"/>
        <v>1.536121083674628E-2</v>
      </c>
      <c r="O14" s="250">
        <v>11280</v>
      </c>
      <c r="P14" s="257">
        <f t="shared" si="7"/>
        <v>0.23711340206185572</v>
      </c>
      <c r="Q14" s="258">
        <f t="shared" si="8"/>
        <v>2162</v>
      </c>
      <c r="R14" s="257">
        <f t="shared" si="9"/>
        <v>-0.45473002368637305</v>
      </c>
      <c r="S14" s="258">
        <f t="shared" si="10"/>
        <v>5664</v>
      </c>
      <c r="T14" s="256">
        <f t="shared" si="11"/>
        <v>1.8416988038754044E-2</v>
      </c>
      <c r="V14" s="30"/>
      <c r="W14" s="80"/>
      <c r="AE14" s="1"/>
    </row>
    <row r="15" spans="1:31" s="4" customFormat="1" x14ac:dyDescent="0.25">
      <c r="B15" s="233" t="s">
        <v>50</v>
      </c>
      <c r="C15" s="250">
        <v>15406</v>
      </c>
      <c r="D15" s="250">
        <v>19152</v>
      </c>
      <c r="E15" s="250">
        <v>14211</v>
      </c>
      <c r="F15" s="251">
        <f t="shared" si="0"/>
        <v>5.7236412846475439E-2</v>
      </c>
      <c r="G15" s="250">
        <v>4744</v>
      </c>
      <c r="H15" s="252">
        <f t="shared" si="1"/>
        <v>-0.6661740904932798</v>
      </c>
      <c r="I15" s="253">
        <f t="shared" si="2"/>
        <v>-9467</v>
      </c>
      <c r="J15" s="251">
        <f t="shared" si="3"/>
        <v>1.2346032431757201E-2</v>
      </c>
      <c r="K15" s="250">
        <v>9037</v>
      </c>
      <c r="L15" s="257">
        <f t="shared" si="4"/>
        <v>0.9049325463743676</v>
      </c>
      <c r="M15" s="258">
        <f t="shared" si="5"/>
        <v>4293</v>
      </c>
      <c r="N15" s="256">
        <f t="shared" si="6"/>
        <v>1.5224749104153995E-2</v>
      </c>
      <c r="O15" s="250">
        <v>15069</v>
      </c>
      <c r="P15" s="257">
        <f t="shared" si="7"/>
        <v>0.66747814540223516</v>
      </c>
      <c r="Q15" s="258">
        <f t="shared" si="8"/>
        <v>6032</v>
      </c>
      <c r="R15" s="257">
        <f t="shared" si="9"/>
        <v>-0.21318922305764409</v>
      </c>
      <c r="S15" s="258">
        <f t="shared" si="10"/>
        <v>858</v>
      </c>
      <c r="T15" s="256">
        <f t="shared" si="11"/>
        <v>2.4603332691133396E-2</v>
      </c>
      <c r="V15" s="30"/>
      <c r="W15" s="80"/>
      <c r="AE15" s="1"/>
    </row>
    <row r="16" spans="1:31" s="4" customFormat="1" x14ac:dyDescent="0.25">
      <c r="B16" s="233" t="s">
        <v>203</v>
      </c>
      <c r="C16" s="250">
        <f>C6-SUM(C7:C15)</f>
        <v>20309</v>
      </c>
      <c r="D16" s="250">
        <f>D6-SUM(D7:D15)</f>
        <v>21218</v>
      </c>
      <c r="E16" s="250">
        <f>E6-SUM(E7:E15)</f>
        <v>31376</v>
      </c>
      <c r="F16" s="256">
        <f t="shared" si="0"/>
        <v>0.12637039543107545</v>
      </c>
      <c r="G16" s="250">
        <f>G6-SUM(G7:G15)</f>
        <v>8026</v>
      </c>
      <c r="H16" s="257">
        <f t="shared" si="1"/>
        <v>-0.74419938806731256</v>
      </c>
      <c r="I16" s="258">
        <f t="shared" si="2"/>
        <v>-23350</v>
      </c>
      <c r="J16" s="256">
        <f t="shared" si="3"/>
        <v>2.0887279995211488E-2</v>
      </c>
      <c r="K16" s="250">
        <f>K6-SUM(K7:K15)</f>
        <v>16153</v>
      </c>
      <c r="L16" s="257">
        <f t="shared" si="4"/>
        <v>1.012584101669574</v>
      </c>
      <c r="M16" s="258">
        <f t="shared" si="5"/>
        <v>8127</v>
      </c>
      <c r="N16" s="256">
        <f t="shared" si="6"/>
        <v>2.7213165019298383E-2</v>
      </c>
      <c r="O16" s="250">
        <f>O6-SUM(O7:O15)</f>
        <v>15497</v>
      </c>
      <c r="P16" s="257">
        <f t="shared" si="7"/>
        <v>-4.0611651086485456E-2</v>
      </c>
      <c r="Q16" s="258">
        <f t="shared" si="8"/>
        <v>-656</v>
      </c>
      <c r="R16" s="257">
        <f t="shared" si="9"/>
        <v>-0.26962955980771042</v>
      </c>
      <c r="S16" s="258">
        <f t="shared" si="10"/>
        <v>-15879</v>
      </c>
      <c r="T16" s="256">
        <f t="shared" si="11"/>
        <v>2.5302133301114488E-2</v>
      </c>
      <c r="V16" s="30"/>
      <c r="W16" s="80"/>
      <c r="AE16" s="1"/>
    </row>
    <row r="17" spans="2:31" s="4" customFormat="1" ht="7.5" customHeight="1" x14ac:dyDescent="0.25">
      <c r="B17" s="234"/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AE17" s="1" t="s">
        <v>182</v>
      </c>
    </row>
    <row r="18" spans="2:31" s="4" customFormat="1" x14ac:dyDescent="0.25">
      <c r="B18" s="127" t="s">
        <v>183</v>
      </c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5" t="s">
        <v>185</v>
      </c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84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8"/>
      <c r="D44" s="88"/>
      <c r="E44" s="88"/>
      <c r="F44" s="88"/>
      <c r="G44" s="88"/>
      <c r="H44" s="88"/>
      <c r="I44" s="88"/>
      <c r="J44" s="88"/>
      <c r="K44" s="15">
        <v>2020</v>
      </c>
      <c r="L44" s="15"/>
      <c r="M44" s="15"/>
      <c r="N44" s="15" t="s">
        <v>186</v>
      </c>
      <c r="O44" s="15">
        <v>2021</v>
      </c>
      <c r="P44" s="15" t="s">
        <v>186</v>
      </c>
      <c r="Q44" s="15" t="s">
        <v>187</v>
      </c>
      <c r="R44" s="15" t="s">
        <v>188</v>
      </c>
      <c r="S44" s="15" t="s">
        <v>189</v>
      </c>
      <c r="T44" s="88"/>
      <c r="AE44" s="1"/>
    </row>
    <row r="45" spans="2:31" s="4" customFormat="1" ht="18.75" hidden="1" x14ac:dyDescent="0.3">
      <c r="B45" s="222" t="s">
        <v>173</v>
      </c>
      <c r="C45" s="223"/>
      <c r="D45" s="223"/>
      <c r="E45" s="223"/>
      <c r="F45" s="223"/>
      <c r="G45" s="223"/>
      <c r="H45" s="223"/>
      <c r="I45" s="223"/>
      <c r="J45" s="223"/>
      <c r="K45" s="223">
        <v>1824653</v>
      </c>
      <c r="L45" s="223"/>
      <c r="M45" s="223"/>
      <c r="N45" s="224"/>
      <c r="O45" s="223">
        <v>2354005</v>
      </c>
      <c r="P45" s="224"/>
      <c r="Q45" s="224">
        <v>1</v>
      </c>
      <c r="R45" s="224">
        <v>0.2901110512519367</v>
      </c>
      <c r="S45" s="223">
        <v>529352</v>
      </c>
      <c r="T45" s="235"/>
      <c r="AE45" s="1"/>
    </row>
    <row r="46" spans="2:31" ht="18.75" hidden="1" x14ac:dyDescent="0.3">
      <c r="B46" s="222" t="s">
        <v>174</v>
      </c>
      <c r="C46" s="223"/>
      <c r="D46" s="223"/>
      <c r="E46" s="223"/>
      <c r="F46" s="223"/>
      <c r="G46" s="223"/>
      <c r="H46" s="223"/>
      <c r="I46" s="223"/>
      <c r="J46" s="223"/>
      <c r="K46" s="223">
        <v>603938</v>
      </c>
      <c r="L46" s="223"/>
      <c r="M46" s="223"/>
      <c r="N46" s="224">
        <v>1</v>
      </c>
      <c r="O46" s="223">
        <v>936181</v>
      </c>
      <c r="P46" s="224">
        <v>1</v>
      </c>
      <c r="Q46" s="224">
        <v>0.39769711619134201</v>
      </c>
      <c r="R46" s="224">
        <v>0.55012766211101138</v>
      </c>
      <c r="S46" s="223">
        <v>332243</v>
      </c>
      <c r="T46" s="235"/>
      <c r="AE46" s="1" t="s">
        <v>175</v>
      </c>
    </row>
    <row r="47" spans="2:31" ht="15.75" hidden="1" x14ac:dyDescent="0.25">
      <c r="B47" s="225" t="s">
        <v>101</v>
      </c>
      <c r="C47" s="226"/>
      <c r="D47" s="226"/>
      <c r="E47" s="226"/>
      <c r="F47" s="226"/>
      <c r="G47" s="226"/>
      <c r="H47" s="226"/>
      <c r="I47" s="226"/>
      <c r="J47" s="226"/>
      <c r="K47" s="226">
        <v>276550.36166633503</v>
      </c>
      <c r="L47" s="226"/>
      <c r="M47" s="226"/>
      <c r="N47" s="227">
        <v>0.45791184139155844</v>
      </c>
      <c r="O47" s="226">
        <v>430252.45635520399</v>
      </c>
      <c r="P47" s="227">
        <v>0.4595825554622493</v>
      </c>
      <c r="Q47" s="227">
        <v>0.18277465695918402</v>
      </c>
      <c r="R47" s="227">
        <v>0.55578337978930015</v>
      </c>
      <c r="S47" s="226">
        <v>153702.09468886897</v>
      </c>
      <c r="T47" s="236"/>
      <c r="AE47" s="1" t="s">
        <v>176</v>
      </c>
    </row>
    <row r="48" spans="2:31" s="4" customFormat="1" hidden="1" x14ac:dyDescent="0.25">
      <c r="B48" s="228" t="s">
        <v>104</v>
      </c>
      <c r="C48" s="229"/>
      <c r="D48" s="229"/>
      <c r="E48" s="229"/>
      <c r="F48" s="229"/>
      <c r="G48" s="229"/>
      <c r="H48" s="229"/>
      <c r="I48" s="229"/>
      <c r="J48" s="229"/>
      <c r="K48" s="229">
        <v>327387.63833385095</v>
      </c>
      <c r="L48" s="229"/>
      <c r="M48" s="229"/>
      <c r="N48" s="232">
        <v>0.54208815860874948</v>
      </c>
      <c r="O48" s="229">
        <v>505927.5436448183</v>
      </c>
      <c r="P48" s="232">
        <v>0.54041637636826456</v>
      </c>
      <c r="Q48" s="232">
        <v>0.21492203442423372</v>
      </c>
      <c r="R48" s="230">
        <v>0.54534711884540576</v>
      </c>
      <c r="S48" s="231">
        <v>178539.90531096736</v>
      </c>
      <c r="T48" s="238"/>
      <c r="AE48" s="1" t="s">
        <v>177</v>
      </c>
    </row>
    <row r="49" spans="2:31" s="4" customFormat="1" hidden="1" x14ac:dyDescent="0.25">
      <c r="B49" s="233" t="s">
        <v>178</v>
      </c>
      <c r="C49" s="30"/>
      <c r="D49" s="30"/>
      <c r="E49" s="30"/>
      <c r="F49" s="30"/>
      <c r="G49" s="30"/>
      <c r="H49" s="30"/>
      <c r="I49" s="30"/>
      <c r="J49" s="30"/>
      <c r="K49" s="30">
        <v>242109.12821622068</v>
      </c>
      <c r="L49" s="30"/>
      <c r="M49" s="30"/>
      <c r="N49" s="32">
        <v>0.4008840778626625</v>
      </c>
      <c r="O49" s="30">
        <v>391384.01224089495</v>
      </c>
      <c r="P49" s="32">
        <v>0.41806446855992052</v>
      </c>
      <c r="Q49" s="32">
        <v>0.16626303352834634</v>
      </c>
      <c r="R49" s="23">
        <v>0.61656033014732592</v>
      </c>
      <c r="S49" s="21">
        <v>149274.88402467428</v>
      </c>
      <c r="T49" s="21"/>
      <c r="AE49" s="1" t="s">
        <v>179</v>
      </c>
    </row>
    <row r="50" spans="2:31" s="4" customFormat="1" hidden="1" x14ac:dyDescent="0.25">
      <c r="B50" s="233" t="s">
        <v>180</v>
      </c>
      <c r="C50" s="30"/>
      <c r="D50" s="30"/>
      <c r="E50" s="30"/>
      <c r="F50" s="30"/>
      <c r="G50" s="30"/>
      <c r="H50" s="30"/>
      <c r="I50" s="30"/>
      <c r="J50" s="30"/>
      <c r="K50" s="30">
        <v>85278.510117630256</v>
      </c>
      <c r="L50" s="30"/>
      <c r="M50" s="30"/>
      <c r="N50" s="32">
        <v>0.14120408074608695</v>
      </c>
      <c r="O50" s="30">
        <v>114543.53140392336</v>
      </c>
      <c r="P50" s="32">
        <v>0.12235190780834407</v>
      </c>
      <c r="Q50" s="32">
        <v>4.8659000895887379E-2</v>
      </c>
      <c r="R50" s="23">
        <v>0.34316994100771625</v>
      </c>
      <c r="S50" s="21">
        <v>29265.021286293108</v>
      </c>
      <c r="T50" s="21"/>
      <c r="AE50" s="1" t="s">
        <v>181</v>
      </c>
    </row>
    <row r="51" spans="2:31" s="4" customFormat="1" ht="7.5" hidden="1" customHeight="1" x14ac:dyDescent="0.25"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AE51" s="1" t="s">
        <v>182</v>
      </c>
    </row>
    <row r="52" spans="2:31" s="4" customFormat="1" hidden="1" x14ac:dyDescent="0.25">
      <c r="B52" s="276" t="s">
        <v>183</v>
      </c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49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3"/>
      <c r="D54" s="123"/>
      <c r="E54" s="123"/>
      <c r="F54" s="123"/>
      <c r="G54" s="123"/>
      <c r="H54" s="123"/>
      <c r="I54" s="123"/>
      <c r="J54" s="123"/>
      <c r="K54" s="123">
        <v>0.54208815860874948</v>
      </c>
      <c r="L54" s="123"/>
      <c r="M54" s="12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3" t="s">
        <v>202</v>
      </c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2018</v>
      </c>
      <c r="D135" s="184">
        <v>2019</v>
      </c>
      <c r="E135" s="184">
        <v>2020</v>
      </c>
      <c r="F135" s="184">
        <v>2021</v>
      </c>
      <c r="G135" s="175" t="str">
        <f>CONCATENATE("var. ",RIGHT(F135,2),"/",RIGHT(E135,2))</f>
        <v>var. 21/20</v>
      </c>
      <c r="H135" s="175" t="str">
        <f>CONCATENATE("dif. ",RIGHT(F135,2),"/",RIGHT(E135,2))</f>
        <v>dif. 21/20</v>
      </c>
      <c r="I135" s="175" t="str">
        <f>CONCATENATE("%/s total Península ",RIGHT(F135,4))</f>
        <v>%/s total Península 2021</v>
      </c>
      <c r="J135" s="184">
        <v>2022</v>
      </c>
      <c r="K135" s="175" t="str">
        <f>CONCATENATE("%/s total España ",RIGHT(J135,4))</f>
        <v>%/s total España 2022</v>
      </c>
      <c r="L135" s="175" t="str">
        <f>CONCATENATE("var. ",RIGHT(J135,2),"/",RIGHT(F135,2))</f>
        <v>var. 22/21</v>
      </c>
      <c r="M135" s="175" t="str">
        <f>CONCATENATE("dif. ",RIGHT(J135,2),"/",RIGHT(F135,2))</f>
        <v>dif. 22/21</v>
      </c>
      <c r="N135" s="175" t="str">
        <f>CONCATENATE("var. ",RIGHT(J135,2),"/",RIGHT(D135,2))</f>
        <v>var. 22/19</v>
      </c>
      <c r="O135" s="175" t="str">
        <f>CONCATENATE("dif. ",RIGHT(J135,2),"/",RIGHT(D135,2))</f>
        <v>dif. 22/19</v>
      </c>
      <c r="Z135" s="1"/>
    </row>
    <row r="136" spans="1:31" ht="18.75" x14ac:dyDescent="0.3">
      <c r="A136" s="4"/>
      <c r="B136" s="222" t="s">
        <v>204</v>
      </c>
      <c r="C136" s="226">
        <v>606237</v>
      </c>
      <c r="D136" s="226">
        <v>632407</v>
      </c>
      <c r="E136" s="226">
        <v>248294</v>
      </c>
      <c r="F136" s="226">
        <v>384253</v>
      </c>
      <c r="G136" s="227">
        <f>F136/E136-1</f>
        <v>0.54757263566578329</v>
      </c>
      <c r="H136" s="226">
        <f>F136-E136</f>
        <v>135959</v>
      </c>
      <c r="I136" s="227">
        <f>F136/F$136</f>
        <v>1</v>
      </c>
      <c r="J136" s="226">
        <v>593573</v>
      </c>
      <c r="K136" s="227">
        <f>H136/H$136</f>
        <v>1</v>
      </c>
      <c r="L136" s="227">
        <f>J136/F136-1</f>
        <v>0.54474525898301374</v>
      </c>
      <c r="M136" s="226">
        <f>J136-F136</f>
        <v>209320</v>
      </c>
      <c r="N136" s="227">
        <f>J136/D136-1</f>
        <v>-6.1406657421565591E-2</v>
      </c>
      <c r="O136" s="226">
        <f>J136-D136</f>
        <v>-38834</v>
      </c>
      <c r="Q136" s="30"/>
      <c r="R136" s="80"/>
      <c r="Z136" s="1" t="s">
        <v>175</v>
      </c>
      <c r="AE136"/>
    </row>
    <row r="137" spans="1:31" s="4" customFormat="1" x14ac:dyDescent="0.25">
      <c r="B137" s="233" t="s">
        <v>47</v>
      </c>
      <c r="C137" s="250">
        <v>100131</v>
      </c>
      <c r="D137" s="250">
        <v>109920</v>
      </c>
      <c r="E137" s="250">
        <v>49521</v>
      </c>
      <c r="F137" s="250">
        <v>120918</v>
      </c>
      <c r="G137" s="256">
        <f t="shared" ref="G137:G146" si="12">F137/E137-1</f>
        <v>1.4417519840067849</v>
      </c>
      <c r="H137" s="263">
        <f t="shared" ref="H137:H146" si="13">F137-E137</f>
        <v>71397</v>
      </c>
      <c r="I137" s="257">
        <f t="shared" ref="I137:K146" si="14">F137/F$136</f>
        <v>0.3146832946001723</v>
      </c>
      <c r="J137" s="250">
        <v>120397</v>
      </c>
      <c r="K137" s="257">
        <f t="shared" si="14"/>
        <v>0.52513625431196165</v>
      </c>
      <c r="L137" s="257">
        <f t="shared" ref="L137:L146" si="15">J137/F137-1</f>
        <v>-4.3087050728592979E-3</v>
      </c>
      <c r="M137" s="258">
        <f t="shared" ref="M137:M146" si="16">J137-F137</f>
        <v>-521</v>
      </c>
      <c r="N137" s="256">
        <f t="shared" ref="N137:N146" si="17">J137/D137-1</f>
        <v>9.5314774381368261E-2</v>
      </c>
      <c r="O137" s="250">
        <f t="shared" ref="O137:O146" si="18">J137-D137</f>
        <v>10477</v>
      </c>
      <c r="Q137" s="30"/>
      <c r="R137" s="80"/>
      <c r="Z137" s="1" t="s">
        <v>177</v>
      </c>
    </row>
    <row r="138" spans="1:31" s="4" customFormat="1" x14ac:dyDescent="0.25">
      <c r="B138" s="233" t="s">
        <v>48</v>
      </c>
      <c r="C138" s="250">
        <v>90288</v>
      </c>
      <c r="D138" s="250">
        <v>76491</v>
      </c>
      <c r="E138" s="250">
        <v>26848</v>
      </c>
      <c r="F138" s="250">
        <v>39986</v>
      </c>
      <c r="G138" s="256">
        <f t="shared" si="12"/>
        <v>0.48934743742550646</v>
      </c>
      <c r="H138" s="263">
        <f t="shared" si="13"/>
        <v>13138</v>
      </c>
      <c r="I138" s="257">
        <f t="shared" si="14"/>
        <v>0.10406164688369382</v>
      </c>
      <c r="J138" s="250">
        <v>75857</v>
      </c>
      <c r="K138" s="257">
        <f t="shared" si="14"/>
        <v>9.6632072904331456E-2</v>
      </c>
      <c r="L138" s="257">
        <f t="shared" si="15"/>
        <v>0.89708898114340019</v>
      </c>
      <c r="M138" s="258">
        <f t="shared" si="16"/>
        <v>35871</v>
      </c>
      <c r="N138" s="256">
        <f t="shared" si="17"/>
        <v>-8.2885568236785723E-3</v>
      </c>
      <c r="O138" s="250">
        <f t="shared" si="18"/>
        <v>-634</v>
      </c>
      <c r="Q138" s="30"/>
      <c r="R138" s="80"/>
      <c r="Z138" s="1"/>
    </row>
    <row r="139" spans="1:31" s="4" customFormat="1" x14ac:dyDescent="0.25">
      <c r="B139" s="233" t="s">
        <v>49</v>
      </c>
      <c r="C139" s="250">
        <v>4388</v>
      </c>
      <c r="D139" s="250">
        <v>4565</v>
      </c>
      <c r="E139" s="250">
        <v>681</v>
      </c>
      <c r="F139" s="250">
        <v>2535</v>
      </c>
      <c r="G139" s="256">
        <f t="shared" si="12"/>
        <v>2.7224669603524227</v>
      </c>
      <c r="H139" s="264">
        <f t="shared" si="13"/>
        <v>1854</v>
      </c>
      <c r="I139" s="252">
        <f t="shared" si="14"/>
        <v>6.5972158968179819E-3</v>
      </c>
      <c r="J139" s="250">
        <v>3247</v>
      </c>
      <c r="K139" s="252">
        <f t="shared" si="14"/>
        <v>1.3636463933980096E-2</v>
      </c>
      <c r="L139" s="257">
        <f t="shared" si="15"/>
        <v>0.28086785009861925</v>
      </c>
      <c r="M139" s="258">
        <f t="shared" si="16"/>
        <v>712</v>
      </c>
      <c r="N139" s="256">
        <f t="shared" si="17"/>
        <v>-0.28871851040525742</v>
      </c>
      <c r="O139" s="250">
        <f t="shared" si="18"/>
        <v>-1318</v>
      </c>
      <c r="Q139" s="30"/>
      <c r="R139" s="80"/>
      <c r="Z139" s="1"/>
    </row>
    <row r="140" spans="1:31" s="4" customFormat="1" x14ac:dyDescent="0.25">
      <c r="B140" s="233" t="s">
        <v>51</v>
      </c>
      <c r="C140" s="250">
        <v>266656</v>
      </c>
      <c r="D140" s="250">
        <v>284219</v>
      </c>
      <c r="E140" s="250">
        <v>74813</v>
      </c>
      <c r="F140" s="250">
        <v>114704</v>
      </c>
      <c r="G140" s="256">
        <f t="shared" si="12"/>
        <v>0.53320946894256349</v>
      </c>
      <c r="H140" s="263">
        <f t="shared" si="13"/>
        <v>39891</v>
      </c>
      <c r="I140" s="257">
        <f t="shared" si="14"/>
        <v>0.29851165768386972</v>
      </c>
      <c r="J140" s="250">
        <v>244952</v>
      </c>
      <c r="K140" s="257">
        <f t="shared" si="14"/>
        <v>0.29340462933678535</v>
      </c>
      <c r="L140" s="257">
        <f t="shared" si="15"/>
        <v>1.1355140186915889</v>
      </c>
      <c r="M140" s="258">
        <f t="shared" si="16"/>
        <v>130248</v>
      </c>
      <c r="N140" s="256">
        <f t="shared" si="17"/>
        <v>-0.13815754752497189</v>
      </c>
      <c r="O140" s="250">
        <f t="shared" si="18"/>
        <v>-39267</v>
      </c>
      <c r="Q140" s="30"/>
      <c r="R140" s="80"/>
      <c r="Z140" s="1"/>
    </row>
    <row r="141" spans="1:31" s="4" customFormat="1" x14ac:dyDescent="0.25">
      <c r="B141" s="233" t="s">
        <v>53</v>
      </c>
      <c r="C141" s="250">
        <v>16486</v>
      </c>
      <c r="D141" s="250">
        <v>19123</v>
      </c>
      <c r="E141" s="250">
        <v>25621</v>
      </c>
      <c r="F141" s="250">
        <v>20278</v>
      </c>
      <c r="G141" s="256">
        <f t="shared" si="12"/>
        <v>-0.20853986963818738</v>
      </c>
      <c r="H141" s="264">
        <f t="shared" si="13"/>
        <v>-5343</v>
      </c>
      <c r="I141" s="252">
        <f t="shared" si="14"/>
        <v>5.2772522270483249E-2</v>
      </c>
      <c r="J141" s="250">
        <v>32271</v>
      </c>
      <c r="K141" s="252">
        <f t="shared" si="14"/>
        <v>-3.9298612081583417E-2</v>
      </c>
      <c r="L141" s="257">
        <f t="shared" si="15"/>
        <v>0.59142913502317773</v>
      </c>
      <c r="M141" s="258">
        <f t="shared" si="16"/>
        <v>11993</v>
      </c>
      <c r="N141" s="256">
        <f t="shared" si="17"/>
        <v>0.68754902473461277</v>
      </c>
      <c r="O141" s="250">
        <f t="shared" si="18"/>
        <v>13148</v>
      </c>
      <c r="Q141" s="30"/>
      <c r="R141" s="80"/>
      <c r="Z141" s="1"/>
    </row>
    <row r="142" spans="1:31" s="4" customFormat="1" x14ac:dyDescent="0.25">
      <c r="B142" s="233" t="s">
        <v>54</v>
      </c>
      <c r="C142" s="250">
        <v>59802</v>
      </c>
      <c r="D142" s="250">
        <v>59066</v>
      </c>
      <c r="E142" s="250">
        <v>33780</v>
      </c>
      <c r="F142" s="250">
        <v>51310</v>
      </c>
      <c r="G142" s="256">
        <f t="shared" si="12"/>
        <v>0.51894612196566015</v>
      </c>
      <c r="H142" s="263">
        <f t="shared" si="13"/>
        <v>17530</v>
      </c>
      <c r="I142" s="257">
        <f t="shared" si="14"/>
        <v>0.13353181367484443</v>
      </c>
      <c r="J142" s="250">
        <v>65021</v>
      </c>
      <c r="K142" s="257">
        <f t="shared" si="14"/>
        <v>0.12893592921395422</v>
      </c>
      <c r="L142" s="257">
        <f t="shared" si="15"/>
        <v>0.26721886571818354</v>
      </c>
      <c r="M142" s="258">
        <f t="shared" si="16"/>
        <v>13711</v>
      </c>
      <c r="N142" s="256">
        <f t="shared" si="17"/>
        <v>0.10081942234110985</v>
      </c>
      <c r="O142" s="250">
        <f t="shared" si="18"/>
        <v>5955</v>
      </c>
      <c r="Q142" s="30"/>
      <c r="R142" s="80"/>
      <c r="Z142" s="1"/>
    </row>
    <row r="143" spans="1:31" s="4" customFormat="1" x14ac:dyDescent="0.25">
      <c r="B143" s="233" t="s">
        <v>52</v>
      </c>
      <c r="C143" s="250">
        <v>17518</v>
      </c>
      <c r="D143" s="250">
        <v>17966</v>
      </c>
      <c r="E143" s="250">
        <v>7339</v>
      </c>
      <c r="F143" s="250">
        <v>10731</v>
      </c>
      <c r="G143" s="256">
        <f t="shared" si="12"/>
        <v>0.46218830903392827</v>
      </c>
      <c r="H143" s="264">
        <f t="shared" si="13"/>
        <v>3392</v>
      </c>
      <c r="I143" s="252">
        <f t="shared" si="14"/>
        <v>2.7926912737180971E-2</v>
      </c>
      <c r="J143" s="250">
        <v>17520</v>
      </c>
      <c r="K143" s="252">
        <f t="shared" si="14"/>
        <v>2.4948697769180416E-2</v>
      </c>
      <c r="L143" s="257">
        <f t="shared" si="15"/>
        <v>0.63265306122448983</v>
      </c>
      <c r="M143" s="258">
        <f t="shared" si="16"/>
        <v>6789</v>
      </c>
      <c r="N143" s="256">
        <f t="shared" si="17"/>
        <v>-2.4824668818880125E-2</v>
      </c>
      <c r="O143" s="250">
        <f t="shared" si="18"/>
        <v>-446</v>
      </c>
      <c r="Q143" s="30"/>
      <c r="R143" s="80"/>
      <c r="Z143" s="1"/>
    </row>
    <row r="144" spans="1:31" s="4" customFormat="1" x14ac:dyDescent="0.25">
      <c r="B144" s="233" t="s">
        <v>55</v>
      </c>
      <c r="C144" s="250">
        <v>15253</v>
      </c>
      <c r="D144" s="250">
        <v>20687</v>
      </c>
      <c r="E144" s="250">
        <v>6781</v>
      </c>
      <c r="F144" s="250">
        <v>11021</v>
      </c>
      <c r="G144" s="256">
        <f t="shared" si="12"/>
        <v>0.6252765078896918</v>
      </c>
      <c r="H144" s="263">
        <f t="shared" si="13"/>
        <v>4240</v>
      </c>
      <c r="I144" s="257">
        <f t="shared" si="14"/>
        <v>2.8681623825968828E-2</v>
      </c>
      <c r="J144" s="250">
        <v>9118</v>
      </c>
      <c r="K144" s="257">
        <f t="shared" si="14"/>
        <v>3.1185872211475518E-2</v>
      </c>
      <c r="L144" s="257">
        <f t="shared" si="15"/>
        <v>-0.17267035659196084</v>
      </c>
      <c r="M144" s="258">
        <f t="shared" si="16"/>
        <v>-1903</v>
      </c>
      <c r="N144" s="256">
        <f t="shared" si="17"/>
        <v>-0.55924010247981826</v>
      </c>
      <c r="O144" s="250">
        <f t="shared" si="18"/>
        <v>-11569</v>
      </c>
      <c r="Q144" s="30"/>
      <c r="R144" s="80"/>
      <c r="Z144" s="1"/>
    </row>
    <row r="145" spans="2:31" s="4" customFormat="1" x14ac:dyDescent="0.25">
      <c r="B145" s="233" t="s">
        <v>50</v>
      </c>
      <c r="C145" s="250">
        <v>15406</v>
      </c>
      <c r="D145" s="250">
        <v>19152</v>
      </c>
      <c r="E145" s="250">
        <v>15343</v>
      </c>
      <c r="F145" s="250">
        <v>4744</v>
      </c>
      <c r="G145" s="256">
        <f t="shared" si="12"/>
        <v>-0.69080362380238547</v>
      </c>
      <c r="H145" s="264">
        <f t="shared" si="13"/>
        <v>-10599</v>
      </c>
      <c r="I145" s="252">
        <f t="shared" si="14"/>
        <v>1.2346032431757201E-2</v>
      </c>
      <c r="J145" s="250">
        <v>9037</v>
      </c>
      <c r="K145" s="252">
        <f t="shared" si="14"/>
        <v>-7.795732537014835E-2</v>
      </c>
      <c r="L145" s="257">
        <f t="shared" si="15"/>
        <v>0.9049325463743676</v>
      </c>
      <c r="M145" s="258">
        <f t="shared" si="16"/>
        <v>4293</v>
      </c>
      <c r="N145" s="256">
        <f t="shared" si="17"/>
        <v>-0.52814327485380119</v>
      </c>
      <c r="O145" s="250">
        <f t="shared" si="18"/>
        <v>-10115</v>
      </c>
      <c r="Q145" s="30"/>
      <c r="R145" s="80"/>
      <c r="Z145" s="1"/>
    </row>
    <row r="146" spans="2:31" s="4" customFormat="1" x14ac:dyDescent="0.25">
      <c r="B146" s="233" t="s">
        <v>203</v>
      </c>
      <c r="C146" s="250">
        <f>C136-SUM(C137:C145)</f>
        <v>20309</v>
      </c>
      <c r="D146" s="250">
        <f>D136-SUM(D137:D145)</f>
        <v>21218</v>
      </c>
      <c r="E146" s="250">
        <f>E136-SUM(E137:E145)</f>
        <v>7567</v>
      </c>
      <c r="F146" s="250">
        <f>F136-SUM(F137:F145)</f>
        <v>8026</v>
      </c>
      <c r="G146" s="256">
        <f t="shared" si="12"/>
        <v>6.0658120787630443E-2</v>
      </c>
      <c r="H146" s="263">
        <f t="shared" si="13"/>
        <v>459</v>
      </c>
      <c r="I146" s="257">
        <f t="shared" si="14"/>
        <v>2.0887279995211488E-2</v>
      </c>
      <c r="J146" s="250">
        <f>J136-SUM(J137:J145)</f>
        <v>16153</v>
      </c>
      <c r="K146" s="257">
        <f t="shared" si="14"/>
        <v>3.3760177700630336E-3</v>
      </c>
      <c r="L146" s="257">
        <f t="shared" si="15"/>
        <v>1.012584101669574</v>
      </c>
      <c r="M146" s="258">
        <f t="shared" si="16"/>
        <v>8127</v>
      </c>
      <c r="N146" s="256">
        <f t="shared" si="17"/>
        <v>-0.23871241398812326</v>
      </c>
      <c r="O146" s="250">
        <f t="shared" si="18"/>
        <v>-5065</v>
      </c>
      <c r="Q146" s="30"/>
      <c r="R146" s="80"/>
      <c r="Z146" s="1"/>
    </row>
    <row r="147" spans="2:31" s="4" customFormat="1" ht="7.5" customHeight="1" x14ac:dyDescent="0.25">
      <c r="B147" s="234"/>
      <c r="C147" s="234"/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Z147" s="1" t="s">
        <v>182</v>
      </c>
    </row>
    <row r="148" spans="2:31" s="4" customFormat="1" x14ac:dyDescent="0.25">
      <c r="B148" s="127" t="s">
        <v>183</v>
      </c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721A7-641D-4D97-9F26-1A60B9123278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3592C-D174-4BAC-97BF-F6A2FCD20FA1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5" t="s">
        <v>307</v>
      </c>
      <c r="C4" s="265"/>
      <c r="D4" s="265"/>
      <c r="E4" s="1" t="s">
        <v>67</v>
      </c>
    </row>
    <row r="5" spans="1:5" ht="10.5" customHeight="1" thickBot="1" x14ac:dyDescent="0.3">
      <c r="B5" s="107"/>
      <c r="C5" s="108"/>
      <c r="D5" s="107"/>
      <c r="E5" s="1" t="s">
        <v>68</v>
      </c>
    </row>
    <row r="6" spans="1:5" ht="22.5" thickTop="1" thickBot="1" x14ac:dyDescent="0.3">
      <c r="B6" s="109" t="s">
        <v>36</v>
      </c>
      <c r="C6" s="283" t="s">
        <v>205</v>
      </c>
      <c r="D6" s="284"/>
    </row>
    <row r="7" spans="1:5" ht="16.5" thickTop="1" thickBot="1" x14ac:dyDescent="0.3">
      <c r="B7" s="86"/>
      <c r="C7" s="112" t="s">
        <v>139</v>
      </c>
      <c r="D7" s="113" t="s">
        <v>140</v>
      </c>
    </row>
    <row r="8" spans="1:5" x14ac:dyDescent="0.25">
      <c r="A8" s="1" t="s">
        <v>71</v>
      </c>
      <c r="B8" s="115">
        <v>2023</v>
      </c>
      <c r="C8" s="116">
        <v>66121</v>
      </c>
      <c r="D8" s="117">
        <f t="shared" ref="D8:D20" si="0">C8/C9-1</f>
        <v>-5.3589064624633198E-2</v>
      </c>
    </row>
    <row r="9" spans="1:5" x14ac:dyDescent="0.25">
      <c r="A9" s="1"/>
      <c r="B9" s="115">
        <v>2022</v>
      </c>
      <c r="C9" s="116">
        <v>69865</v>
      </c>
      <c r="D9" s="117">
        <f t="shared" si="0"/>
        <v>0.31209270005821921</v>
      </c>
    </row>
    <row r="10" spans="1:5" x14ac:dyDescent="0.25">
      <c r="A10" s="1"/>
      <c r="B10" s="115">
        <v>2021</v>
      </c>
      <c r="C10" s="116">
        <v>53247</v>
      </c>
      <c r="D10" s="117">
        <f t="shared" si="0"/>
        <v>0.91597999352308301</v>
      </c>
    </row>
    <row r="11" spans="1:5" x14ac:dyDescent="0.25">
      <c r="A11" s="1" t="s">
        <v>73</v>
      </c>
      <c r="B11" s="115">
        <v>2020</v>
      </c>
      <c r="C11" s="116">
        <v>27791</v>
      </c>
      <c r="D11" s="117">
        <f t="shared" si="0"/>
        <v>-0.5449767502783418</v>
      </c>
    </row>
    <row r="12" spans="1:5" x14ac:dyDescent="0.25">
      <c r="A12" s="1" t="s">
        <v>75</v>
      </c>
      <c r="B12" s="115">
        <v>2019</v>
      </c>
      <c r="C12" s="116">
        <v>61076</v>
      </c>
      <c r="D12" s="117">
        <f t="shared" si="0"/>
        <v>-0.18826171900958255</v>
      </c>
    </row>
    <row r="13" spans="1:5" x14ac:dyDescent="0.25">
      <c r="A13" s="1" t="s">
        <v>77</v>
      </c>
      <c r="B13" s="115">
        <v>2018</v>
      </c>
      <c r="C13" s="116">
        <v>75241</v>
      </c>
      <c r="D13" s="117">
        <f t="shared" si="0"/>
        <v>-0.19994683396246482</v>
      </c>
    </row>
    <row r="14" spans="1:5" x14ac:dyDescent="0.25">
      <c r="A14" s="1" t="s">
        <v>79</v>
      </c>
      <c r="B14" s="115">
        <v>2017</v>
      </c>
      <c r="C14" s="116">
        <v>94045</v>
      </c>
      <c r="D14" s="117">
        <f>C14/C15-1</f>
        <v>6.2055314823730168E-3</v>
      </c>
    </row>
    <row r="15" spans="1:5" x14ac:dyDescent="0.25">
      <c r="A15" s="1" t="s">
        <v>81</v>
      </c>
      <c r="B15" s="115">
        <v>2016</v>
      </c>
      <c r="C15" s="116">
        <v>93465</v>
      </c>
      <c r="D15" s="117">
        <f>C15/C16-1</f>
        <v>-1.942990232592301E-2</v>
      </c>
    </row>
    <row r="16" spans="1:5" x14ac:dyDescent="0.25">
      <c r="A16" s="1" t="s">
        <v>83</v>
      </c>
      <c r="B16" s="115">
        <v>2015</v>
      </c>
      <c r="C16" s="116">
        <v>95317</v>
      </c>
      <c r="D16" s="117">
        <f t="shared" si="0"/>
        <v>0.10538095790328184</v>
      </c>
    </row>
    <row r="17" spans="1:4" x14ac:dyDescent="0.25">
      <c r="A17" s="1" t="s">
        <v>85</v>
      </c>
      <c r="B17" s="115">
        <v>2014</v>
      </c>
      <c r="C17" s="116">
        <v>86230</v>
      </c>
      <c r="D17" s="117">
        <f t="shared" si="0"/>
        <v>0.33509839441373646</v>
      </c>
    </row>
    <row r="18" spans="1:4" x14ac:dyDescent="0.25">
      <c r="A18" s="1" t="s">
        <v>87</v>
      </c>
      <c r="B18" s="115">
        <v>2013</v>
      </c>
      <c r="C18" s="116">
        <v>64587</v>
      </c>
      <c r="D18" s="117">
        <f t="shared" si="0"/>
        <v>0.10241179783911103</v>
      </c>
    </row>
    <row r="19" spans="1:4" x14ac:dyDescent="0.25">
      <c r="A19" s="1" t="s">
        <v>89</v>
      </c>
      <c r="B19" s="115">
        <v>2012</v>
      </c>
      <c r="C19" s="116">
        <v>58587</v>
      </c>
      <c r="D19" s="117">
        <f>C19/C20-1</f>
        <v>-5.2005630976845074E-2</v>
      </c>
    </row>
    <row r="20" spans="1:4" x14ac:dyDescent="0.25">
      <c r="A20" s="1" t="s">
        <v>91</v>
      </c>
      <c r="B20" s="115">
        <v>2011</v>
      </c>
      <c r="C20" s="116">
        <v>61801</v>
      </c>
      <c r="D20" s="117">
        <f t="shared" si="0"/>
        <v>2.7584716171726864E-2</v>
      </c>
    </row>
    <row r="21" spans="1:4" x14ac:dyDescent="0.25">
      <c r="A21" s="1" t="s">
        <v>93</v>
      </c>
      <c r="B21" s="115">
        <v>2010</v>
      </c>
      <c r="C21" s="116">
        <v>60142</v>
      </c>
      <c r="D21" s="117"/>
    </row>
    <row r="22" spans="1:4" ht="6" customHeight="1" x14ac:dyDescent="0.25"/>
    <row r="23" spans="1:4" x14ac:dyDescent="0.25">
      <c r="B23" s="106" t="s">
        <v>41</v>
      </c>
      <c r="C23" s="106"/>
      <c r="D23" s="106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C4F7E-5D13-4A0D-BEEE-664D6F4C6A52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5" t="s">
        <v>308</v>
      </c>
      <c r="C4" s="265"/>
      <c r="D4" s="265"/>
      <c r="E4" s="1" t="s">
        <v>67</v>
      </c>
    </row>
    <row r="5" spans="1:5" ht="10.5" customHeight="1" thickBot="1" x14ac:dyDescent="0.3">
      <c r="B5" s="107"/>
      <c r="C5" s="108"/>
      <c r="D5" s="107"/>
      <c r="E5" s="1" t="s">
        <v>68</v>
      </c>
    </row>
    <row r="6" spans="1:5" ht="22.5" thickTop="1" thickBot="1" x14ac:dyDescent="0.3">
      <c r="B6" s="109" t="s">
        <v>36</v>
      </c>
      <c r="C6" s="283" t="s">
        <v>205</v>
      </c>
      <c r="D6" s="284"/>
    </row>
    <row r="7" spans="1:5" ht="16.5" thickTop="1" thickBot="1" x14ac:dyDescent="0.3">
      <c r="B7" s="86"/>
      <c r="C7" s="112" t="s">
        <v>206</v>
      </c>
      <c r="D7" s="113" t="s">
        <v>140</v>
      </c>
    </row>
    <row r="8" spans="1:5" x14ac:dyDescent="0.25">
      <c r="A8" s="1" t="s">
        <v>71</v>
      </c>
      <c r="B8" s="115">
        <v>2023</v>
      </c>
      <c r="C8" s="116">
        <v>66315</v>
      </c>
      <c r="D8" s="117">
        <f t="shared" ref="D8:D20" si="0">C8/C9-1</f>
        <v>-5.2899927162627258E-2</v>
      </c>
    </row>
    <row r="9" spans="1:5" x14ac:dyDescent="0.25">
      <c r="A9" s="1"/>
      <c r="B9" s="115">
        <v>2022</v>
      </c>
      <c r="C9" s="116">
        <v>70019</v>
      </c>
      <c r="D9" s="117">
        <f t="shared" si="0"/>
        <v>0.31471328251154751</v>
      </c>
    </row>
    <row r="10" spans="1:5" x14ac:dyDescent="0.25">
      <c r="A10" s="1"/>
      <c r="B10" s="115">
        <v>2021</v>
      </c>
      <c r="C10" s="116">
        <v>53258</v>
      </c>
      <c r="D10" s="117">
        <f t="shared" si="0"/>
        <v>0.90363512885584596</v>
      </c>
    </row>
    <row r="11" spans="1:5" x14ac:dyDescent="0.25">
      <c r="A11" s="1" t="s">
        <v>73</v>
      </c>
      <c r="B11" s="115">
        <v>2020</v>
      </c>
      <c r="C11" s="116">
        <v>27977</v>
      </c>
      <c r="D11" s="117">
        <f t="shared" si="0"/>
        <v>-0.54311330306692363</v>
      </c>
    </row>
    <row r="12" spans="1:5" x14ac:dyDescent="0.25">
      <c r="A12" s="1" t="s">
        <v>75</v>
      </c>
      <c r="B12" s="115">
        <v>2019</v>
      </c>
      <c r="C12" s="116">
        <v>61234</v>
      </c>
      <c r="D12" s="117">
        <f t="shared" si="0"/>
        <v>-0.18840541292793811</v>
      </c>
    </row>
    <row r="13" spans="1:5" x14ac:dyDescent="0.25">
      <c r="A13" s="1" t="s">
        <v>77</v>
      </c>
      <c r="B13" s="115">
        <v>2018</v>
      </c>
      <c r="C13" s="116">
        <v>75449</v>
      </c>
      <c r="D13" s="117">
        <f t="shared" si="0"/>
        <v>-0.19949709289988538</v>
      </c>
    </row>
    <row r="14" spans="1:5" x14ac:dyDescent="0.25">
      <c r="A14" s="1" t="s">
        <v>79</v>
      </c>
      <c r="B14" s="115">
        <v>2017</v>
      </c>
      <c r="C14" s="116">
        <v>94252</v>
      </c>
      <c r="D14" s="117">
        <f>C14/C15-1</f>
        <v>5.6228327554015411E-3</v>
      </c>
    </row>
    <row r="15" spans="1:5" x14ac:dyDescent="0.25">
      <c r="A15" s="1" t="s">
        <v>81</v>
      </c>
      <c r="B15" s="115">
        <v>2016</v>
      </c>
      <c r="C15" s="116">
        <v>93725</v>
      </c>
      <c r="D15" s="117">
        <f>C15/C16-1</f>
        <v>-1.9315482730116851E-2</v>
      </c>
    </row>
    <row r="16" spans="1:5" x14ac:dyDescent="0.25">
      <c r="A16" s="1" t="s">
        <v>83</v>
      </c>
      <c r="B16" s="115">
        <v>2015</v>
      </c>
      <c r="C16" s="116">
        <v>95571</v>
      </c>
      <c r="D16" s="117">
        <f t="shared" si="0"/>
        <v>0.10673506728119131</v>
      </c>
    </row>
    <row r="17" spans="1:4" x14ac:dyDescent="0.25">
      <c r="A17" s="1" t="s">
        <v>85</v>
      </c>
      <c r="B17" s="115">
        <v>2014</v>
      </c>
      <c r="C17" s="116">
        <v>86354</v>
      </c>
      <c r="D17" s="117">
        <f t="shared" si="0"/>
        <v>0.33513714091344826</v>
      </c>
    </row>
    <row r="18" spans="1:4" x14ac:dyDescent="0.25">
      <c r="A18" s="1" t="s">
        <v>87</v>
      </c>
      <c r="B18" s="115">
        <v>2013</v>
      </c>
      <c r="C18" s="116">
        <v>64678</v>
      </c>
      <c r="D18" s="117">
        <f t="shared" si="0"/>
        <v>0.10148333588787284</v>
      </c>
    </row>
    <row r="19" spans="1:4" x14ac:dyDescent="0.25">
      <c r="A19" s="1" t="s">
        <v>89</v>
      </c>
      <c r="B19" s="115">
        <v>2012</v>
      </c>
      <c r="C19" s="116">
        <v>58719</v>
      </c>
      <c r="D19" s="117">
        <f>C19/C20-1</f>
        <v>-5.209375908048941E-2</v>
      </c>
    </row>
    <row r="20" spans="1:4" x14ac:dyDescent="0.25">
      <c r="A20" s="1" t="s">
        <v>91</v>
      </c>
      <c r="B20" s="115">
        <v>2011</v>
      </c>
      <c r="C20" s="116">
        <v>61946</v>
      </c>
      <c r="D20" s="117">
        <f t="shared" si="0"/>
        <v>2.8388339199149959E-2</v>
      </c>
    </row>
    <row r="21" spans="1:4" x14ac:dyDescent="0.25">
      <c r="A21" s="1" t="s">
        <v>93</v>
      </c>
      <c r="B21" s="115">
        <v>2010</v>
      </c>
      <c r="C21" s="116">
        <v>60236</v>
      </c>
      <c r="D21" s="117"/>
    </row>
    <row r="22" spans="1:4" ht="6" customHeight="1" x14ac:dyDescent="0.25"/>
    <row r="23" spans="1:4" x14ac:dyDescent="0.25">
      <c r="B23" s="106" t="s">
        <v>41</v>
      </c>
      <c r="C23" s="106"/>
      <c r="D23" s="106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C4FFB-996C-4E7E-BA40-42D6B8EDEFE6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3" t="str">
        <f>CONCATENATE("Plazas alojativas en funcionamiento Tenerife y municipios")</f>
        <v>Plazas alojativas en funcionamiento Tenerife y municipios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</row>
    <row r="4" spans="2:23" ht="6.95" customHeight="1" x14ac:dyDescent="0.25">
      <c r="B4" s="84"/>
      <c r="C4" s="84"/>
      <c r="D4" s="84"/>
      <c r="E4" s="84"/>
      <c r="F4" s="84"/>
      <c r="G4" s="84"/>
      <c r="H4" s="84"/>
      <c r="I4" s="85"/>
      <c r="J4" s="84"/>
      <c r="K4" s="84"/>
      <c r="L4" s="84"/>
      <c r="M4" s="84"/>
      <c r="N4" s="84"/>
      <c r="O4" s="84"/>
      <c r="P4" s="84"/>
      <c r="Q4" s="84"/>
      <c r="R4" s="85"/>
      <c r="S4" s="85"/>
      <c r="T4" s="85"/>
      <c r="U4" s="85"/>
      <c r="V4" s="85"/>
      <c r="W4" s="85"/>
    </row>
    <row r="5" spans="2:23" ht="15.75" thickBot="1" x14ac:dyDescent="0.3">
      <c r="B5" s="86"/>
      <c r="C5" s="281" t="s">
        <v>59</v>
      </c>
      <c r="D5" s="281"/>
      <c r="E5" s="281"/>
      <c r="F5" s="281"/>
      <c r="G5" s="281"/>
      <c r="H5" s="281"/>
      <c r="I5" s="87"/>
      <c r="J5" s="87"/>
      <c r="K5" s="87"/>
      <c r="L5" s="87"/>
      <c r="M5" s="88"/>
      <c r="N5" s="282" t="s">
        <v>60</v>
      </c>
      <c r="O5" s="282"/>
      <c r="P5" s="282"/>
      <c r="Q5" s="282"/>
      <c r="R5" s="282"/>
      <c r="S5" s="87"/>
      <c r="T5" s="87"/>
      <c r="U5" s="87"/>
      <c r="V5" s="87"/>
      <c r="W5" s="88"/>
    </row>
    <row r="6" spans="2:23" ht="59.25" customHeight="1" x14ac:dyDescent="0.25">
      <c r="B6" s="89"/>
      <c r="C6" s="15">
        <v>2018</v>
      </c>
      <c r="D6" s="15">
        <v>2019</v>
      </c>
      <c r="E6" s="15">
        <v>2020</v>
      </c>
      <c r="F6" s="15">
        <v>2021</v>
      </c>
      <c r="G6" s="15">
        <v>2022</v>
      </c>
      <c r="H6" s="15">
        <v>2023</v>
      </c>
      <c r="I6" s="90" t="str">
        <f>CONCATENATE("var. ",RIGHT(H6,2),"/",RIGHT(G6,2))</f>
        <v>var. 23/22</v>
      </c>
      <c r="J6" s="90" t="str">
        <f>CONCATENATE("var. ",RIGHT(H6,2),"/",RIGHT(D6,2))</f>
        <v>var. 23/19</v>
      </c>
      <c r="K6" s="90" t="str">
        <f>CONCATENATE("dif. ",RIGHT(H6,2),"/",RIGHT(G6,2))</f>
        <v>dif. 23/22</v>
      </c>
      <c r="L6" s="90" t="str">
        <f>CONCATENATE("dif. ",RIGHT(H6,2),"/",RIGHT(D6,2))</f>
        <v>dif. 23/19</v>
      </c>
      <c r="M6" s="15" t="str">
        <f>CONCATENATE("cuota/ total isla ",RIGHT(H6,2))</f>
        <v>cuota/ total isla 23</v>
      </c>
      <c r="N6" s="91" t="s">
        <v>220</v>
      </c>
      <c r="O6" s="91" t="s">
        <v>221</v>
      </c>
      <c r="P6" s="91" t="s">
        <v>222</v>
      </c>
      <c r="Q6" s="91" t="s">
        <v>223</v>
      </c>
      <c r="R6" s="91" t="s">
        <v>224</v>
      </c>
      <c r="S6" s="90" t="str">
        <f>CONCATENATE("var. ",RIGHT(R6,2),"/",RIGHT(Q6,2))</f>
        <v>var. 23/22</v>
      </c>
      <c r="T6" s="90" t="str">
        <f>CONCATENATE("var. ",RIGHT(R6,2),"/",RIGHT(N6,2))</f>
        <v>var. 23/19</v>
      </c>
      <c r="U6" s="90" t="str">
        <f>CONCATENATE("dif. ",RIGHT(R6,2),"/",RIGHT(Q6,2))</f>
        <v>dif. 23/22</v>
      </c>
      <c r="V6" s="90" t="str">
        <f>CONCATENATE("dif. ",RIGHT(R6,2),"/",RIGHT(N6,2))</f>
        <v>dif. 23/19</v>
      </c>
      <c r="W6" s="88" t="str">
        <f>CONCATENATE("cuota/ total isla ",RIGHT(R6,2))</f>
        <v>cuota/ total isla 23</v>
      </c>
    </row>
    <row r="7" spans="2:23" x14ac:dyDescent="0.25">
      <c r="B7" s="92" t="s">
        <v>46</v>
      </c>
      <c r="C7" s="93">
        <v>131498</v>
      </c>
      <c r="D7" s="93">
        <v>132144</v>
      </c>
      <c r="E7" s="93">
        <v>66601</v>
      </c>
      <c r="F7" s="93">
        <v>82456</v>
      </c>
      <c r="G7" s="93">
        <v>123696</v>
      </c>
      <c r="H7" s="93">
        <v>125536</v>
      </c>
      <c r="I7" s="94">
        <f t="shared" ref="I7:I52" si="0">IFERROR(H7/G7-1,"-")</f>
        <v>1.48751778553875E-2</v>
      </c>
      <c r="J7" s="94">
        <f t="shared" ref="J7:J52" si="1">IFERROR(H7/D7-1,"-")</f>
        <v>-5.0006054001695111E-2</v>
      </c>
      <c r="K7" s="93">
        <f t="shared" ref="K7:K52" si="2">IFERROR(H7-G7,"-")</f>
        <v>1840</v>
      </c>
      <c r="L7" s="93">
        <f t="shared" ref="L7:L52" si="3">IFERROR(H7-D7,"-")</f>
        <v>-6608</v>
      </c>
      <c r="M7" s="94">
        <f>H7/H7</f>
        <v>1</v>
      </c>
      <c r="N7" s="93">
        <v>133229</v>
      </c>
      <c r="O7" s="93">
        <v>63860</v>
      </c>
      <c r="P7" s="93">
        <v>118692</v>
      </c>
      <c r="Q7" s="93">
        <v>127347</v>
      </c>
      <c r="R7" s="93">
        <v>126466</v>
      </c>
      <c r="S7" s="94">
        <f t="shared" ref="S7:S52" si="4">IFERROR(R7/Q7-1,"-")</f>
        <v>-6.9181056483466064E-3</v>
      </c>
      <c r="T7" s="94">
        <f t="shared" ref="T7:T52" si="5">IFERROR(R7/N7-1,"-")</f>
        <v>-5.0762221438275468E-2</v>
      </c>
      <c r="U7" s="93">
        <f t="shared" ref="U7:U52" si="6">IFERROR(R7-Q7,"-")</f>
        <v>-881</v>
      </c>
      <c r="V7" s="93">
        <f t="shared" ref="V7:V52" si="7">IFERROR(R7-N7,"-")</f>
        <v>-6763</v>
      </c>
      <c r="W7" s="94">
        <f>R7/R7</f>
        <v>1</v>
      </c>
    </row>
    <row r="8" spans="2:23" x14ac:dyDescent="0.25">
      <c r="B8" s="95" t="s">
        <v>61</v>
      </c>
      <c r="C8" s="96">
        <v>86575</v>
      </c>
      <c r="D8" s="96">
        <v>88579</v>
      </c>
      <c r="E8" s="96">
        <v>44487</v>
      </c>
      <c r="F8" s="96">
        <v>56791</v>
      </c>
      <c r="G8" s="96">
        <v>89503</v>
      </c>
      <c r="H8" s="96">
        <v>89318</v>
      </c>
      <c r="I8" s="97">
        <f t="shared" si="0"/>
        <v>-2.0669698222406385E-3</v>
      </c>
      <c r="J8" s="97">
        <f t="shared" si="1"/>
        <v>8.3428352092482783E-3</v>
      </c>
      <c r="K8" s="96">
        <f t="shared" si="2"/>
        <v>-185</v>
      </c>
      <c r="L8" s="96">
        <f t="shared" si="3"/>
        <v>739</v>
      </c>
      <c r="M8" s="97">
        <f>H8/H7</f>
        <v>0.71149311751210809</v>
      </c>
      <c r="N8" s="96">
        <v>90076</v>
      </c>
      <c r="O8" s="96">
        <v>41447</v>
      </c>
      <c r="P8" s="96">
        <v>86479</v>
      </c>
      <c r="Q8" s="96">
        <v>91202</v>
      </c>
      <c r="R8" s="96">
        <v>90259</v>
      </c>
      <c r="S8" s="97">
        <f t="shared" si="4"/>
        <v>-1.0339685533211962E-2</v>
      </c>
      <c r="T8" s="97">
        <f t="shared" si="5"/>
        <v>2.0316177450152573E-3</v>
      </c>
      <c r="U8" s="96">
        <f t="shared" si="6"/>
        <v>-943</v>
      </c>
      <c r="V8" s="96">
        <f t="shared" si="7"/>
        <v>183</v>
      </c>
      <c r="W8" s="97">
        <f>R8/R7</f>
        <v>0.71370170638748753</v>
      </c>
    </row>
    <row r="9" spans="2:23" x14ac:dyDescent="0.25">
      <c r="B9" s="98" t="s">
        <v>62</v>
      </c>
      <c r="C9" s="53">
        <v>67220</v>
      </c>
      <c r="D9" s="53">
        <v>69015</v>
      </c>
      <c r="E9" s="53">
        <v>34865</v>
      </c>
      <c r="F9" s="53">
        <v>45244</v>
      </c>
      <c r="G9" s="53">
        <v>71471</v>
      </c>
      <c r="H9" s="53">
        <v>72829</v>
      </c>
      <c r="I9" s="99">
        <f t="shared" si="0"/>
        <v>1.9000713576135864E-2</v>
      </c>
      <c r="J9" s="99">
        <f t="shared" si="1"/>
        <v>5.5263348547417213E-2</v>
      </c>
      <c r="K9" s="53">
        <f t="shared" si="2"/>
        <v>1358</v>
      </c>
      <c r="L9" s="53">
        <f t="shared" si="3"/>
        <v>3814</v>
      </c>
      <c r="M9" s="99">
        <f>H9/H7</f>
        <v>0.58014434106551105</v>
      </c>
      <c r="N9" s="53">
        <v>70408</v>
      </c>
      <c r="O9" s="53">
        <v>32826</v>
      </c>
      <c r="P9" s="53">
        <v>69355</v>
      </c>
      <c r="Q9" s="53">
        <v>72715</v>
      </c>
      <c r="R9" s="53">
        <v>73997</v>
      </c>
      <c r="S9" s="99">
        <f t="shared" si="4"/>
        <v>1.7630475142680346E-2</v>
      </c>
      <c r="T9" s="99">
        <f t="shared" si="5"/>
        <v>5.0974321099874986E-2</v>
      </c>
      <c r="U9" s="53">
        <f t="shared" si="6"/>
        <v>1282</v>
      </c>
      <c r="V9" s="53">
        <f t="shared" si="7"/>
        <v>3589</v>
      </c>
      <c r="W9" s="99">
        <f>R9/R7</f>
        <v>0.58511378552338178</v>
      </c>
    </row>
    <row r="10" spans="2:23" x14ac:dyDescent="0.25">
      <c r="B10" s="98" t="s">
        <v>63</v>
      </c>
      <c r="C10" s="53">
        <v>19355</v>
      </c>
      <c r="D10" s="53">
        <v>19564</v>
      </c>
      <c r="E10" s="53">
        <v>9622</v>
      </c>
      <c r="F10" s="53">
        <v>11547</v>
      </c>
      <c r="G10" s="53">
        <v>18032</v>
      </c>
      <c r="H10" s="53">
        <v>16489</v>
      </c>
      <c r="I10" s="99">
        <f t="shared" si="0"/>
        <v>-8.5570097604259043E-2</v>
      </c>
      <c r="J10" s="99">
        <f t="shared" si="1"/>
        <v>-0.15717644653445106</v>
      </c>
      <c r="K10" s="53">
        <f t="shared" si="2"/>
        <v>-1543</v>
      </c>
      <c r="L10" s="53">
        <f t="shared" si="3"/>
        <v>-3075</v>
      </c>
      <c r="M10" s="99">
        <f>H10/H7</f>
        <v>0.13134877644659698</v>
      </c>
      <c r="N10" s="53">
        <v>19668</v>
      </c>
      <c r="O10" s="53">
        <v>8621</v>
      </c>
      <c r="P10" s="53">
        <v>17124</v>
      </c>
      <c r="Q10" s="53">
        <v>18487</v>
      </c>
      <c r="R10" s="53">
        <v>16262</v>
      </c>
      <c r="S10" s="99">
        <f t="shared" si="4"/>
        <v>-0.12035484394439333</v>
      </c>
      <c r="T10" s="99">
        <f t="shared" si="5"/>
        <v>-0.17317470002033764</v>
      </c>
      <c r="U10" s="53">
        <f t="shared" si="6"/>
        <v>-2225</v>
      </c>
      <c r="V10" s="53">
        <f t="shared" si="7"/>
        <v>-3406</v>
      </c>
      <c r="W10" s="99">
        <f>R10/R7</f>
        <v>0.12858792086410578</v>
      </c>
    </row>
    <row r="11" spans="2:23" x14ac:dyDescent="0.25">
      <c r="B11" s="95" t="s">
        <v>64</v>
      </c>
      <c r="C11" s="96">
        <v>44923</v>
      </c>
      <c r="D11" s="96">
        <v>43565</v>
      </c>
      <c r="E11" s="96">
        <v>22114</v>
      </c>
      <c r="F11" s="96">
        <v>25665</v>
      </c>
      <c r="G11" s="96">
        <v>34193</v>
      </c>
      <c r="H11" s="96">
        <v>36218</v>
      </c>
      <c r="I11" s="97">
        <f t="shared" si="0"/>
        <v>5.9222647910391002E-2</v>
      </c>
      <c r="J11" s="97">
        <f t="shared" si="1"/>
        <v>-0.16864455411454149</v>
      </c>
      <c r="K11" s="96">
        <f t="shared" si="2"/>
        <v>2025</v>
      </c>
      <c r="L11" s="96">
        <f t="shared" si="3"/>
        <v>-7347</v>
      </c>
      <c r="M11" s="97">
        <f>H11/H7</f>
        <v>0.28850688248789191</v>
      </c>
      <c r="N11" s="96">
        <v>43153</v>
      </c>
      <c r="O11" s="96">
        <v>22413</v>
      </c>
      <c r="P11" s="96">
        <v>32213</v>
      </c>
      <c r="Q11" s="96">
        <v>36145</v>
      </c>
      <c r="R11" s="96">
        <v>36207</v>
      </c>
      <c r="S11" s="97">
        <f t="shared" si="4"/>
        <v>1.7153133213445582E-3</v>
      </c>
      <c r="T11" s="97">
        <f t="shared" si="5"/>
        <v>-0.16096215790327439</v>
      </c>
      <c r="U11" s="96">
        <f t="shared" si="6"/>
        <v>62</v>
      </c>
      <c r="V11" s="96">
        <f t="shared" si="7"/>
        <v>-6946</v>
      </c>
      <c r="W11" s="97">
        <f>R11/R7</f>
        <v>0.28629829361251247</v>
      </c>
    </row>
    <row r="12" spans="2:23" x14ac:dyDescent="0.25">
      <c r="B12" s="92" t="s">
        <v>47</v>
      </c>
      <c r="C12" s="100">
        <v>46317</v>
      </c>
      <c r="D12" s="100">
        <v>46648</v>
      </c>
      <c r="E12" s="100">
        <v>23742</v>
      </c>
      <c r="F12" s="100">
        <v>29697</v>
      </c>
      <c r="G12" s="100">
        <v>44233</v>
      </c>
      <c r="H12" s="100">
        <v>45902</v>
      </c>
      <c r="I12" s="101">
        <f t="shared" si="0"/>
        <v>3.7732010037754726E-2</v>
      </c>
      <c r="J12" s="101">
        <f t="shared" si="1"/>
        <v>-1.5992111130166298E-2</v>
      </c>
      <c r="K12" s="100">
        <f t="shared" si="2"/>
        <v>1669</v>
      </c>
      <c r="L12" s="100">
        <f t="shared" si="3"/>
        <v>-746</v>
      </c>
      <c r="M12" s="94">
        <f>H12/H12</f>
        <v>1</v>
      </c>
      <c r="N12" s="100">
        <v>47242</v>
      </c>
      <c r="O12" s="100">
        <v>21337</v>
      </c>
      <c r="P12" s="100">
        <v>42803</v>
      </c>
      <c r="Q12" s="100">
        <v>45909</v>
      </c>
      <c r="R12" s="100">
        <v>46660</v>
      </c>
      <c r="S12" s="101">
        <f t="shared" si="4"/>
        <v>1.6358448234550904E-2</v>
      </c>
      <c r="T12" s="101">
        <f t="shared" si="5"/>
        <v>-1.2319546166546735E-2</v>
      </c>
      <c r="U12" s="100">
        <f t="shared" si="6"/>
        <v>751</v>
      </c>
      <c r="V12" s="100">
        <f t="shared" si="7"/>
        <v>-582</v>
      </c>
      <c r="W12" s="94">
        <f>R12/R12</f>
        <v>1</v>
      </c>
    </row>
    <row r="13" spans="2:23" x14ac:dyDescent="0.25">
      <c r="B13" s="95" t="s">
        <v>61</v>
      </c>
      <c r="C13" s="96">
        <v>33397</v>
      </c>
      <c r="D13" s="96">
        <v>34050</v>
      </c>
      <c r="E13" s="96">
        <v>17566</v>
      </c>
      <c r="F13" s="96">
        <v>23340</v>
      </c>
      <c r="G13" s="96">
        <v>34827</v>
      </c>
      <c r="H13" s="96">
        <v>34946</v>
      </c>
      <c r="I13" s="97">
        <f t="shared" si="0"/>
        <v>3.4168891951646962E-3</v>
      </c>
      <c r="J13" s="97">
        <f t="shared" si="1"/>
        <v>2.631424375917768E-2</v>
      </c>
      <c r="K13" s="96">
        <f t="shared" si="2"/>
        <v>119</v>
      </c>
      <c r="L13" s="96">
        <f t="shared" si="3"/>
        <v>896</v>
      </c>
      <c r="M13" s="97">
        <f>H13/H12</f>
        <v>0.76131758964750995</v>
      </c>
      <c r="N13" s="96">
        <v>34517</v>
      </c>
      <c r="O13" s="96">
        <v>15584</v>
      </c>
      <c r="P13" s="96">
        <v>34808</v>
      </c>
      <c r="Q13" s="96">
        <v>35062</v>
      </c>
      <c r="R13" s="96">
        <v>35650</v>
      </c>
      <c r="S13" s="97">
        <f t="shared" si="4"/>
        <v>1.6770292624493699E-2</v>
      </c>
      <c r="T13" s="97">
        <f t="shared" si="5"/>
        <v>3.2824405365472042E-2</v>
      </c>
      <c r="U13" s="96">
        <f t="shared" si="6"/>
        <v>588</v>
      </c>
      <c r="V13" s="96">
        <f t="shared" si="7"/>
        <v>1133</v>
      </c>
      <c r="W13" s="97">
        <f>R13/R12</f>
        <v>0.76403771967423917</v>
      </c>
    </row>
    <row r="14" spans="2:23" x14ac:dyDescent="0.25">
      <c r="B14" s="98" t="s">
        <v>62</v>
      </c>
      <c r="C14" s="53">
        <v>26684</v>
      </c>
      <c r="D14" s="53">
        <v>27660</v>
      </c>
      <c r="E14" s="53">
        <v>14847</v>
      </c>
      <c r="F14" s="53">
        <v>20181</v>
      </c>
      <c r="G14" s="53">
        <v>29820</v>
      </c>
      <c r="H14" s="53">
        <v>30493</v>
      </c>
      <c r="I14" s="99">
        <f t="shared" si="0"/>
        <v>2.2568745808182467E-2</v>
      </c>
      <c r="J14" s="99">
        <f t="shared" si="1"/>
        <v>0.1024222704266089</v>
      </c>
      <c r="K14" s="53">
        <f t="shared" si="2"/>
        <v>673</v>
      </c>
      <c r="L14" s="53">
        <f t="shared" si="3"/>
        <v>2833</v>
      </c>
      <c r="M14" s="99">
        <f>H14/H12</f>
        <v>0.66430656616269446</v>
      </c>
      <c r="N14" s="53">
        <v>28538</v>
      </c>
      <c r="O14" s="53">
        <v>14066</v>
      </c>
      <c r="P14" s="53">
        <v>29997</v>
      </c>
      <c r="Q14" s="53">
        <v>29852</v>
      </c>
      <c r="R14" s="53">
        <v>31325</v>
      </c>
      <c r="S14" s="99">
        <f t="shared" si="4"/>
        <v>4.9343427576041821E-2</v>
      </c>
      <c r="T14" s="99">
        <f t="shared" si="5"/>
        <v>9.7659261335762748E-2</v>
      </c>
      <c r="U14" s="53">
        <f t="shared" si="6"/>
        <v>1473</v>
      </c>
      <c r="V14" s="53">
        <f t="shared" si="7"/>
        <v>2787</v>
      </c>
      <c r="W14" s="99">
        <f>R14/R12</f>
        <v>0.67134590655807969</v>
      </c>
    </row>
    <row r="15" spans="2:23" x14ac:dyDescent="0.25">
      <c r="B15" s="98" t="s">
        <v>63</v>
      </c>
      <c r="C15" s="53">
        <v>6713</v>
      </c>
      <c r="D15" s="53">
        <v>6390</v>
      </c>
      <c r="E15" s="53">
        <v>2720</v>
      </c>
      <c r="F15" s="53">
        <v>3159</v>
      </c>
      <c r="G15" s="53">
        <v>5006</v>
      </c>
      <c r="H15" s="53">
        <v>4453</v>
      </c>
      <c r="I15" s="99">
        <f t="shared" si="0"/>
        <v>-0.11046743907311229</v>
      </c>
      <c r="J15" s="99">
        <f t="shared" si="1"/>
        <v>-0.30312989045383409</v>
      </c>
      <c r="K15" s="53">
        <f t="shared" si="2"/>
        <v>-553</v>
      </c>
      <c r="L15" s="53">
        <f t="shared" si="3"/>
        <v>-1937</v>
      </c>
      <c r="M15" s="99">
        <f>H15/H12</f>
        <v>9.7011023484815481E-2</v>
      </c>
      <c r="N15" s="53">
        <v>5979</v>
      </c>
      <c r="O15" s="53">
        <v>1518</v>
      </c>
      <c r="P15" s="53">
        <v>4811</v>
      </c>
      <c r="Q15" s="53">
        <v>5210</v>
      </c>
      <c r="R15" s="53">
        <v>4325</v>
      </c>
      <c r="S15" s="99">
        <f t="shared" si="4"/>
        <v>-0.16986564299424189</v>
      </c>
      <c r="T15" s="99">
        <f t="shared" si="5"/>
        <v>-0.27663488877738751</v>
      </c>
      <c r="U15" s="53">
        <f t="shared" si="6"/>
        <v>-885</v>
      </c>
      <c r="V15" s="53">
        <f t="shared" si="7"/>
        <v>-1654</v>
      </c>
      <c r="W15" s="99">
        <f>R15/R12</f>
        <v>9.2691813116159455E-2</v>
      </c>
    </row>
    <row r="16" spans="2:23" x14ac:dyDescent="0.25">
      <c r="B16" s="95" t="s">
        <v>64</v>
      </c>
      <c r="C16" s="96">
        <v>12921</v>
      </c>
      <c r="D16" s="96">
        <v>12598</v>
      </c>
      <c r="E16" s="96">
        <v>6176</v>
      </c>
      <c r="F16" s="96">
        <v>6357</v>
      </c>
      <c r="G16" s="96">
        <v>9406</v>
      </c>
      <c r="H16" s="96">
        <v>10956</v>
      </c>
      <c r="I16" s="97">
        <f t="shared" si="0"/>
        <v>0.16478843291516054</v>
      </c>
      <c r="J16" s="97">
        <f t="shared" si="1"/>
        <v>-0.13033814891252582</v>
      </c>
      <c r="K16" s="96">
        <f t="shared" si="2"/>
        <v>1550</v>
      </c>
      <c r="L16" s="96">
        <f t="shared" si="3"/>
        <v>-1642</v>
      </c>
      <c r="M16" s="97">
        <f>H16/H12</f>
        <v>0.23868241035249008</v>
      </c>
      <c r="N16" s="96">
        <v>12725</v>
      </c>
      <c r="O16" s="96">
        <v>5753</v>
      </c>
      <c r="P16" s="96">
        <v>7995</v>
      </c>
      <c r="Q16" s="96">
        <v>10847</v>
      </c>
      <c r="R16" s="96">
        <v>11010</v>
      </c>
      <c r="S16" s="97">
        <f t="shared" si="4"/>
        <v>1.5027196459850733E-2</v>
      </c>
      <c r="T16" s="97">
        <f t="shared" si="5"/>
        <v>-0.13477406679764248</v>
      </c>
      <c r="U16" s="96">
        <f t="shared" si="6"/>
        <v>163</v>
      </c>
      <c r="V16" s="96">
        <f t="shared" si="7"/>
        <v>-1715</v>
      </c>
      <c r="W16" s="97">
        <f>R16/R12</f>
        <v>0.23596228032576083</v>
      </c>
    </row>
    <row r="17" spans="2:23" x14ac:dyDescent="0.25">
      <c r="B17" s="92" t="s">
        <v>54</v>
      </c>
      <c r="C17" s="100">
        <v>2726</v>
      </c>
      <c r="D17" s="100">
        <v>2690</v>
      </c>
      <c r="E17" s="100">
        <v>1526</v>
      </c>
      <c r="F17" s="100">
        <v>2270</v>
      </c>
      <c r="G17" s="100">
        <v>2680</v>
      </c>
      <c r="H17" s="100">
        <v>2774</v>
      </c>
      <c r="I17" s="101">
        <f t="shared" si="0"/>
        <v>3.5074626865671643E-2</v>
      </c>
      <c r="J17" s="101">
        <f t="shared" si="1"/>
        <v>3.1226765799256428E-2</v>
      </c>
      <c r="K17" s="100">
        <f t="shared" si="2"/>
        <v>94</v>
      </c>
      <c r="L17" s="100">
        <f t="shared" si="3"/>
        <v>84</v>
      </c>
      <c r="M17" s="94">
        <f>H17/H17</f>
        <v>1</v>
      </c>
      <c r="N17" s="100">
        <v>2708</v>
      </c>
      <c r="O17" s="100">
        <v>1657</v>
      </c>
      <c r="P17" s="100">
        <v>2493</v>
      </c>
      <c r="Q17" s="100">
        <v>2832</v>
      </c>
      <c r="R17" s="100">
        <v>2758</v>
      </c>
      <c r="S17" s="101">
        <f t="shared" si="4"/>
        <v>-2.6129943502824826E-2</v>
      </c>
      <c r="T17" s="101">
        <f t="shared" si="5"/>
        <v>1.8463810930576141E-2</v>
      </c>
      <c r="U17" s="100">
        <f t="shared" si="6"/>
        <v>-74</v>
      </c>
      <c r="V17" s="100">
        <f t="shared" si="7"/>
        <v>50</v>
      </c>
      <c r="W17" s="94">
        <f>R17/R17</f>
        <v>1</v>
      </c>
    </row>
    <row r="18" spans="2:23" x14ac:dyDescent="0.25">
      <c r="B18" s="95" t="s">
        <v>61</v>
      </c>
      <c r="C18" s="96">
        <v>2726</v>
      </c>
      <c r="D18" s="96">
        <v>2690</v>
      </c>
      <c r="E18" s="96">
        <v>1526</v>
      </c>
      <c r="F18" s="96">
        <v>2270</v>
      </c>
      <c r="G18" s="96">
        <v>2680</v>
      </c>
      <c r="H18" s="96">
        <v>2774</v>
      </c>
      <c r="I18" s="97">
        <f t="shared" si="0"/>
        <v>3.5074626865671643E-2</v>
      </c>
      <c r="J18" s="97">
        <f t="shared" si="1"/>
        <v>3.1226765799256428E-2</v>
      </c>
      <c r="K18" s="96">
        <f t="shared" si="2"/>
        <v>94</v>
      </c>
      <c r="L18" s="96">
        <f t="shared" si="3"/>
        <v>84</v>
      </c>
      <c r="M18" s="97">
        <f>H18/H17</f>
        <v>1</v>
      </c>
      <c r="N18" s="96">
        <v>2708</v>
      </c>
      <c r="O18" s="96">
        <v>1657</v>
      </c>
      <c r="P18" s="96">
        <v>2493</v>
      </c>
      <c r="Q18" s="96">
        <v>2832</v>
      </c>
      <c r="R18" s="96">
        <v>2758</v>
      </c>
      <c r="S18" s="97">
        <f t="shared" si="4"/>
        <v>-2.6129943502824826E-2</v>
      </c>
      <c r="T18" s="97">
        <f t="shared" si="5"/>
        <v>1.8463810930576141E-2</v>
      </c>
      <c r="U18" s="96">
        <f t="shared" si="6"/>
        <v>-74</v>
      </c>
      <c r="V18" s="96">
        <f t="shared" si="7"/>
        <v>50</v>
      </c>
      <c r="W18" s="97">
        <f>R18/R17</f>
        <v>1</v>
      </c>
    </row>
    <row r="19" spans="2:23" x14ac:dyDescent="0.25">
      <c r="B19" s="98" t="s">
        <v>62</v>
      </c>
      <c r="C19" s="53">
        <v>1381</v>
      </c>
      <c r="D19" s="53">
        <v>1381</v>
      </c>
      <c r="E19" s="53">
        <v>846</v>
      </c>
      <c r="F19" s="53">
        <v>1514</v>
      </c>
      <c r="G19" s="53">
        <v>1660</v>
      </c>
      <c r="H19" s="53">
        <v>1674</v>
      </c>
      <c r="I19" s="99">
        <f t="shared" si="0"/>
        <v>8.4337349397589634E-3</v>
      </c>
      <c r="J19" s="99">
        <f t="shared" si="1"/>
        <v>0.21216509775524983</v>
      </c>
      <c r="K19" s="53">
        <f t="shared" si="2"/>
        <v>14</v>
      </c>
      <c r="L19" s="53">
        <f t="shared" si="3"/>
        <v>293</v>
      </c>
      <c r="M19" s="99">
        <f>H19/H17</f>
        <v>0.60346070656092288</v>
      </c>
      <c r="N19" s="53">
        <v>1392</v>
      </c>
      <c r="O19" s="53">
        <v>937</v>
      </c>
      <c r="P19" s="53">
        <v>1666</v>
      </c>
      <c r="Q19" s="53">
        <v>1674</v>
      </c>
      <c r="R19" s="53">
        <v>1674</v>
      </c>
      <c r="S19" s="99">
        <f t="shared" si="4"/>
        <v>0</v>
      </c>
      <c r="T19" s="99">
        <f t="shared" si="5"/>
        <v>0.20258620689655182</v>
      </c>
      <c r="U19" s="53">
        <f t="shared" si="6"/>
        <v>0</v>
      </c>
      <c r="V19" s="53">
        <f t="shared" si="7"/>
        <v>282</v>
      </c>
      <c r="W19" s="99">
        <f>R19/R17</f>
        <v>0.60696156635242926</v>
      </c>
    </row>
    <row r="20" spans="2:23" x14ac:dyDescent="0.25">
      <c r="B20" s="98" t="s">
        <v>63</v>
      </c>
      <c r="C20" s="53">
        <v>1345</v>
      </c>
      <c r="D20" s="53">
        <v>1309</v>
      </c>
      <c r="E20" s="53">
        <v>680</v>
      </c>
      <c r="F20" s="53">
        <v>756</v>
      </c>
      <c r="G20" s="53">
        <v>1020</v>
      </c>
      <c r="H20" s="53">
        <v>1100</v>
      </c>
      <c r="I20" s="99">
        <f t="shared" si="0"/>
        <v>7.8431372549019551E-2</v>
      </c>
      <c r="J20" s="99">
        <f t="shared" si="1"/>
        <v>-0.15966386554621848</v>
      </c>
      <c r="K20" s="53">
        <f t="shared" si="2"/>
        <v>80</v>
      </c>
      <c r="L20" s="53">
        <f t="shared" si="3"/>
        <v>-209</v>
      </c>
      <c r="M20" s="99">
        <f>H20/H17</f>
        <v>0.39653929343907712</v>
      </c>
      <c r="N20" s="53">
        <v>1316</v>
      </c>
      <c r="O20" s="53">
        <v>720</v>
      </c>
      <c r="P20" s="53">
        <v>827</v>
      </c>
      <c r="Q20" s="53">
        <v>1158</v>
      </c>
      <c r="R20" s="53">
        <v>1084</v>
      </c>
      <c r="S20" s="99">
        <f t="shared" si="4"/>
        <v>-6.3903281519861799E-2</v>
      </c>
      <c r="T20" s="99">
        <f t="shared" si="5"/>
        <v>-0.17629179331306988</v>
      </c>
      <c r="U20" s="53">
        <f t="shared" si="6"/>
        <v>-74</v>
      </c>
      <c r="V20" s="53">
        <f t="shared" si="7"/>
        <v>-232</v>
      </c>
      <c r="W20" s="99">
        <f>R20/R17</f>
        <v>0.39303843364757068</v>
      </c>
    </row>
    <row r="21" spans="2:23" x14ac:dyDescent="0.25">
      <c r="B21" s="95" t="s">
        <v>64</v>
      </c>
      <c r="C21" s="96">
        <v>0</v>
      </c>
      <c r="D21" s="96">
        <v>0</v>
      </c>
      <c r="E21" s="96">
        <v>0</v>
      </c>
      <c r="F21" s="96">
        <v>0</v>
      </c>
      <c r="G21" s="96">
        <v>0</v>
      </c>
      <c r="H21" s="96">
        <v>0</v>
      </c>
      <c r="I21" s="97" t="str">
        <f t="shared" si="0"/>
        <v>-</v>
      </c>
      <c r="J21" s="97" t="str">
        <f t="shared" si="1"/>
        <v>-</v>
      </c>
      <c r="K21" s="96">
        <f t="shared" si="2"/>
        <v>0</v>
      </c>
      <c r="L21" s="96">
        <f t="shared" si="3"/>
        <v>0</v>
      </c>
      <c r="M21" s="97">
        <f>H21/H17</f>
        <v>0</v>
      </c>
      <c r="N21" s="96" t="s">
        <v>225</v>
      </c>
      <c r="O21" s="96" t="s">
        <v>225</v>
      </c>
      <c r="P21" s="96" t="s">
        <v>225</v>
      </c>
      <c r="Q21" s="96" t="s">
        <v>225</v>
      </c>
      <c r="R21" s="96" t="s">
        <v>225</v>
      </c>
      <c r="S21" s="97" t="str">
        <f t="shared" si="4"/>
        <v>-</v>
      </c>
      <c r="T21" s="97" t="str">
        <f t="shared" si="5"/>
        <v>-</v>
      </c>
      <c r="U21" s="96" t="str">
        <f t="shared" si="6"/>
        <v>-</v>
      </c>
      <c r="V21" s="96" t="str">
        <f t="shared" si="7"/>
        <v>-</v>
      </c>
      <c r="W21" s="97" t="e">
        <f>R21/R17</f>
        <v>#VALUE!</v>
      </c>
    </row>
    <row r="22" spans="2:23" x14ac:dyDescent="0.25">
      <c r="B22" s="92" t="s">
        <v>49</v>
      </c>
      <c r="C22" s="100">
        <v>1127</v>
      </c>
      <c r="D22" s="100">
        <v>1127</v>
      </c>
      <c r="E22" s="100">
        <v>437</v>
      </c>
      <c r="F22" s="100">
        <v>669</v>
      </c>
      <c r="G22" s="100">
        <v>857</v>
      </c>
      <c r="H22" s="100">
        <v>900</v>
      </c>
      <c r="I22" s="101">
        <f t="shared" si="0"/>
        <v>5.0175029171528607E-2</v>
      </c>
      <c r="J22" s="101">
        <f t="shared" si="1"/>
        <v>-0.20141969831410822</v>
      </c>
      <c r="K22" s="100">
        <f t="shared" si="2"/>
        <v>43</v>
      </c>
      <c r="L22" s="100">
        <f t="shared" si="3"/>
        <v>-227</v>
      </c>
      <c r="M22" s="101">
        <f>H22/H22</f>
        <v>1</v>
      </c>
      <c r="N22" s="100">
        <v>1127</v>
      </c>
      <c r="O22" s="100">
        <v>482</v>
      </c>
      <c r="P22" s="100">
        <v>802</v>
      </c>
      <c r="Q22" s="100">
        <v>912</v>
      </c>
      <c r="R22" s="100">
        <v>912</v>
      </c>
      <c r="S22" s="101">
        <f t="shared" si="4"/>
        <v>0</v>
      </c>
      <c r="T22" s="101">
        <f t="shared" si="5"/>
        <v>-0.1907719609582964</v>
      </c>
      <c r="U22" s="100">
        <f t="shared" si="6"/>
        <v>0</v>
      </c>
      <c r="V22" s="100">
        <f t="shared" si="7"/>
        <v>-215</v>
      </c>
      <c r="W22" s="101">
        <f>R22/R22</f>
        <v>1</v>
      </c>
    </row>
    <row r="23" spans="2:23" x14ac:dyDescent="0.25">
      <c r="B23" s="95" t="s">
        <v>61</v>
      </c>
      <c r="C23" s="96">
        <v>917</v>
      </c>
      <c r="D23" s="96">
        <v>917</v>
      </c>
      <c r="E23" s="96">
        <v>386</v>
      </c>
      <c r="F23" s="96">
        <v>669</v>
      </c>
      <c r="G23" s="96">
        <v>855</v>
      </c>
      <c r="H23" s="96">
        <v>886</v>
      </c>
      <c r="I23" s="97">
        <f t="shared" si="0"/>
        <v>3.6257309941520433E-2</v>
      </c>
      <c r="J23" s="97">
        <f t="shared" si="1"/>
        <v>-3.3805888767720838E-2</v>
      </c>
      <c r="K23" s="96">
        <f t="shared" si="2"/>
        <v>31</v>
      </c>
      <c r="L23" s="96">
        <f t="shared" si="3"/>
        <v>-31</v>
      </c>
      <c r="M23" s="97">
        <f>H23/H22</f>
        <v>0.98444444444444446</v>
      </c>
      <c r="N23" s="96">
        <v>917</v>
      </c>
      <c r="O23" s="96">
        <v>482</v>
      </c>
      <c r="P23" s="96">
        <v>802</v>
      </c>
      <c r="Q23" s="96">
        <v>898</v>
      </c>
      <c r="R23" s="96">
        <v>898</v>
      </c>
      <c r="S23" s="97">
        <f t="shared" si="4"/>
        <v>0</v>
      </c>
      <c r="T23" s="97">
        <f t="shared" si="5"/>
        <v>-2.0719738276990141E-2</v>
      </c>
      <c r="U23" s="96">
        <f t="shared" si="6"/>
        <v>0</v>
      </c>
      <c r="V23" s="96">
        <f t="shared" si="7"/>
        <v>-19</v>
      </c>
      <c r="W23" s="97">
        <f>R23/R22</f>
        <v>0.98464912280701755</v>
      </c>
    </row>
    <row r="24" spans="2:23" x14ac:dyDescent="0.25">
      <c r="B24" s="95" t="s">
        <v>64</v>
      </c>
      <c r="C24" s="96">
        <v>210</v>
      </c>
      <c r="D24" s="96">
        <v>210</v>
      </c>
      <c r="E24" s="96">
        <v>51</v>
      </c>
      <c r="F24" s="96">
        <v>0</v>
      </c>
      <c r="G24" s="96">
        <v>0</v>
      </c>
      <c r="H24" s="96">
        <v>0</v>
      </c>
      <c r="I24" s="97" t="str">
        <f t="shared" si="0"/>
        <v>-</v>
      </c>
      <c r="J24" s="97">
        <f t="shared" si="1"/>
        <v>-1</v>
      </c>
      <c r="K24" s="96">
        <f t="shared" si="2"/>
        <v>0</v>
      </c>
      <c r="L24" s="96">
        <f t="shared" si="3"/>
        <v>-210</v>
      </c>
      <c r="M24" s="97">
        <f>H24/H22</f>
        <v>0</v>
      </c>
      <c r="N24" s="96">
        <v>210</v>
      </c>
      <c r="O24" s="96">
        <v>0</v>
      </c>
      <c r="P24" s="96">
        <v>0</v>
      </c>
      <c r="Q24" s="96">
        <v>0</v>
      </c>
      <c r="R24" s="96">
        <v>0</v>
      </c>
      <c r="S24" s="97" t="str">
        <f t="shared" si="4"/>
        <v>-</v>
      </c>
      <c r="T24" s="97">
        <f t="shared" si="5"/>
        <v>-1</v>
      </c>
      <c r="U24" s="96">
        <f t="shared" si="6"/>
        <v>0</v>
      </c>
      <c r="V24" s="96">
        <f t="shared" si="7"/>
        <v>-210</v>
      </c>
      <c r="W24" s="97">
        <f>R24/R22</f>
        <v>0</v>
      </c>
    </row>
    <row r="25" spans="2:23" x14ac:dyDescent="0.25">
      <c r="B25" s="92" t="s">
        <v>50</v>
      </c>
      <c r="C25" s="100">
        <v>4070</v>
      </c>
      <c r="D25" s="100">
        <v>4070</v>
      </c>
      <c r="E25" s="100">
        <v>2900</v>
      </c>
      <c r="F25" s="100">
        <v>4012</v>
      </c>
      <c r="G25" s="100">
        <v>4562</v>
      </c>
      <c r="H25" s="100">
        <v>4395</v>
      </c>
      <c r="I25" s="101">
        <f t="shared" si="0"/>
        <v>-3.6606751424813733E-2</v>
      </c>
      <c r="J25" s="101">
        <f t="shared" si="1"/>
        <v>7.9852579852579764E-2</v>
      </c>
      <c r="K25" s="100">
        <f t="shared" si="2"/>
        <v>-167</v>
      </c>
      <c r="L25" s="100">
        <f t="shared" si="3"/>
        <v>325</v>
      </c>
      <c r="M25" s="94">
        <f>H25/H25</f>
        <v>1</v>
      </c>
      <c r="N25" s="100">
        <v>4070</v>
      </c>
      <c r="O25" s="100">
        <v>3652</v>
      </c>
      <c r="P25" s="100">
        <v>4562</v>
      </c>
      <c r="Q25" s="100">
        <v>4562</v>
      </c>
      <c r="R25" s="100">
        <v>4562</v>
      </c>
      <c r="S25" s="101">
        <f t="shared" si="4"/>
        <v>0</v>
      </c>
      <c r="T25" s="101">
        <f t="shared" si="5"/>
        <v>0.12088452088452084</v>
      </c>
      <c r="U25" s="100">
        <f t="shared" si="6"/>
        <v>0</v>
      </c>
      <c r="V25" s="100">
        <f t="shared" si="7"/>
        <v>492</v>
      </c>
      <c r="W25" s="94">
        <f>R25/R25</f>
        <v>1</v>
      </c>
    </row>
    <row r="26" spans="2:23" x14ac:dyDescent="0.25">
      <c r="B26" s="95" t="s">
        <v>61</v>
      </c>
      <c r="C26" s="96">
        <v>4004</v>
      </c>
      <c r="D26" s="96">
        <v>4004</v>
      </c>
      <c r="E26" s="96">
        <v>2534</v>
      </c>
      <c r="F26" s="96">
        <v>3312</v>
      </c>
      <c r="G26" s="96">
        <v>3862</v>
      </c>
      <c r="H26" s="96">
        <v>3695</v>
      </c>
      <c r="I26" s="97">
        <f t="shared" si="0"/>
        <v>-4.3241843604350128E-2</v>
      </c>
      <c r="J26" s="97">
        <f t="shared" si="1"/>
        <v>-7.7172827172827141E-2</v>
      </c>
      <c r="K26" s="96">
        <f t="shared" si="2"/>
        <v>-167</v>
      </c>
      <c r="L26" s="96">
        <f t="shared" si="3"/>
        <v>-309</v>
      </c>
      <c r="M26" s="97">
        <f>H26/H25</f>
        <v>0.84072810011376564</v>
      </c>
      <c r="N26" s="96">
        <v>4004</v>
      </c>
      <c r="O26" s="96">
        <v>2952</v>
      </c>
      <c r="P26" s="96">
        <v>3862</v>
      </c>
      <c r="Q26" s="96">
        <v>3862</v>
      </c>
      <c r="R26" s="96">
        <v>3862</v>
      </c>
      <c r="S26" s="97">
        <f t="shared" si="4"/>
        <v>0</v>
      </c>
      <c r="T26" s="97">
        <f t="shared" si="5"/>
        <v>-3.5464535464535429E-2</v>
      </c>
      <c r="U26" s="96">
        <f t="shared" si="6"/>
        <v>0</v>
      </c>
      <c r="V26" s="96">
        <f t="shared" si="7"/>
        <v>-142</v>
      </c>
      <c r="W26" s="97">
        <f>R26/R25</f>
        <v>0.84655852696185885</v>
      </c>
    </row>
    <row r="27" spans="2:23" x14ac:dyDescent="0.25">
      <c r="B27" s="98" t="s">
        <v>62</v>
      </c>
      <c r="C27" s="53">
        <v>3576</v>
      </c>
      <c r="D27" s="53">
        <v>3576</v>
      </c>
      <c r="E27" s="53">
        <v>0</v>
      </c>
      <c r="F27" s="53">
        <v>0</v>
      </c>
      <c r="G27" s="53">
        <v>0</v>
      </c>
      <c r="H27" s="53">
        <v>0</v>
      </c>
      <c r="I27" s="99" t="str">
        <f t="shared" si="0"/>
        <v>-</v>
      </c>
      <c r="J27" s="99">
        <f t="shared" si="1"/>
        <v>-1</v>
      </c>
      <c r="K27" s="53">
        <f t="shared" si="2"/>
        <v>0</v>
      </c>
      <c r="L27" s="53">
        <f t="shared" si="3"/>
        <v>-3576</v>
      </c>
      <c r="M27" s="99">
        <f>H27/H25</f>
        <v>0</v>
      </c>
      <c r="N27" s="53">
        <v>3576</v>
      </c>
      <c r="O27" s="53">
        <v>2952</v>
      </c>
      <c r="P27" s="53">
        <v>0</v>
      </c>
      <c r="Q27" s="53">
        <v>0</v>
      </c>
      <c r="R27" s="53">
        <v>3576</v>
      </c>
      <c r="S27" s="99" t="str">
        <f t="shared" si="4"/>
        <v>-</v>
      </c>
      <c r="T27" s="99">
        <f t="shared" si="5"/>
        <v>0</v>
      </c>
      <c r="U27" s="53">
        <f t="shared" si="6"/>
        <v>3576</v>
      </c>
      <c r="V27" s="53">
        <f t="shared" si="7"/>
        <v>0</v>
      </c>
      <c r="W27" s="99">
        <f>R27/R25</f>
        <v>0.7838667251205611</v>
      </c>
    </row>
    <row r="28" spans="2:23" x14ac:dyDescent="0.25">
      <c r="B28" s="98" t="s">
        <v>63</v>
      </c>
      <c r="C28" s="53">
        <v>428</v>
      </c>
      <c r="D28" s="53">
        <v>428</v>
      </c>
      <c r="E28" s="53">
        <v>0</v>
      </c>
      <c r="F28" s="53">
        <v>0</v>
      </c>
      <c r="G28" s="53">
        <v>0</v>
      </c>
      <c r="H28" s="53">
        <v>0</v>
      </c>
      <c r="I28" s="99" t="str">
        <f t="shared" si="0"/>
        <v>-</v>
      </c>
      <c r="J28" s="99">
        <f t="shared" si="1"/>
        <v>-1</v>
      </c>
      <c r="K28" s="53">
        <f t="shared" si="2"/>
        <v>0</v>
      </c>
      <c r="L28" s="53">
        <f t="shared" si="3"/>
        <v>-428</v>
      </c>
      <c r="M28" s="99">
        <f>H28/H25</f>
        <v>0</v>
      </c>
      <c r="N28" s="53">
        <v>428</v>
      </c>
      <c r="O28" s="53">
        <v>0</v>
      </c>
      <c r="P28" s="53">
        <v>0</v>
      </c>
      <c r="Q28" s="53">
        <v>0</v>
      </c>
      <c r="R28" s="53">
        <v>286</v>
      </c>
      <c r="S28" s="99" t="str">
        <f t="shared" si="4"/>
        <v>-</v>
      </c>
      <c r="T28" s="99">
        <f t="shared" si="5"/>
        <v>-0.33177570093457942</v>
      </c>
      <c r="U28" s="53">
        <f t="shared" si="6"/>
        <v>286</v>
      </c>
      <c r="V28" s="53">
        <f t="shared" si="7"/>
        <v>-142</v>
      </c>
      <c r="W28" s="99">
        <f>R28/R25</f>
        <v>6.2691801841297676E-2</v>
      </c>
    </row>
    <row r="29" spans="2:23" x14ac:dyDescent="0.25">
      <c r="B29" s="92" t="s">
        <v>51</v>
      </c>
      <c r="C29" s="100">
        <v>21813</v>
      </c>
      <c r="D29" s="100">
        <v>21340</v>
      </c>
      <c r="E29" s="100">
        <v>9244</v>
      </c>
      <c r="F29" s="100">
        <v>11050</v>
      </c>
      <c r="G29" s="100">
        <v>18364</v>
      </c>
      <c r="H29" s="100">
        <v>19209</v>
      </c>
      <c r="I29" s="101">
        <f t="shared" si="0"/>
        <v>4.6013940318013535E-2</v>
      </c>
      <c r="J29" s="101">
        <f t="shared" si="1"/>
        <v>-9.9859418931583899E-2</v>
      </c>
      <c r="K29" s="100">
        <f t="shared" si="2"/>
        <v>845</v>
      </c>
      <c r="L29" s="100">
        <f t="shared" si="3"/>
        <v>-2131</v>
      </c>
      <c r="M29" s="94">
        <f>H29/H29</f>
        <v>1</v>
      </c>
      <c r="N29" s="100">
        <v>21430</v>
      </c>
      <c r="O29" s="100">
        <v>7096</v>
      </c>
      <c r="P29" s="100">
        <v>17263</v>
      </c>
      <c r="Q29" s="100">
        <v>19061</v>
      </c>
      <c r="R29" s="100">
        <v>19434</v>
      </c>
      <c r="S29" s="101">
        <f t="shared" si="4"/>
        <v>1.9568752951051982E-2</v>
      </c>
      <c r="T29" s="101">
        <f t="shared" si="5"/>
        <v>-9.314045730284648E-2</v>
      </c>
      <c r="U29" s="100">
        <f t="shared" si="6"/>
        <v>373</v>
      </c>
      <c r="V29" s="100">
        <f t="shared" si="7"/>
        <v>-1996</v>
      </c>
      <c r="W29" s="94">
        <f>R29/R29</f>
        <v>1</v>
      </c>
    </row>
    <row r="30" spans="2:23" x14ac:dyDescent="0.25">
      <c r="B30" s="95" t="s">
        <v>61</v>
      </c>
      <c r="C30" s="96">
        <v>16581</v>
      </c>
      <c r="D30" s="96">
        <v>16096</v>
      </c>
      <c r="E30" s="96">
        <v>6499</v>
      </c>
      <c r="F30" s="96">
        <v>8111</v>
      </c>
      <c r="G30" s="96">
        <v>14162</v>
      </c>
      <c r="H30" s="96">
        <v>14862</v>
      </c>
      <c r="I30" s="97">
        <f t="shared" si="0"/>
        <v>4.9428046886033083E-2</v>
      </c>
      <c r="J30" s="97">
        <f t="shared" si="1"/>
        <v>-7.6665009940357853E-2</v>
      </c>
      <c r="K30" s="96">
        <f t="shared" si="2"/>
        <v>700</v>
      </c>
      <c r="L30" s="96">
        <f t="shared" si="3"/>
        <v>-1234</v>
      </c>
      <c r="M30" s="97">
        <f>H30/H29</f>
        <v>0.77369982820552863</v>
      </c>
      <c r="N30" s="96">
        <v>16243</v>
      </c>
      <c r="O30" s="96">
        <v>4365</v>
      </c>
      <c r="P30" s="96">
        <v>13346</v>
      </c>
      <c r="Q30" s="96">
        <v>14712</v>
      </c>
      <c r="R30" s="96">
        <v>15087</v>
      </c>
      <c r="S30" s="97">
        <f t="shared" si="4"/>
        <v>2.5489396411092935E-2</v>
      </c>
      <c r="T30" s="97">
        <f t="shared" si="5"/>
        <v>-7.1169119005109915E-2</v>
      </c>
      <c r="U30" s="96">
        <f t="shared" si="6"/>
        <v>375</v>
      </c>
      <c r="V30" s="96">
        <f t="shared" si="7"/>
        <v>-1156</v>
      </c>
      <c r="W30" s="97">
        <f>R30/R29</f>
        <v>0.77631985180611296</v>
      </c>
    </row>
    <row r="31" spans="2:23" x14ac:dyDescent="0.25">
      <c r="B31" s="98" t="s">
        <v>62</v>
      </c>
      <c r="C31" s="53">
        <v>13383</v>
      </c>
      <c r="D31" s="53">
        <v>12913</v>
      </c>
      <c r="E31" s="53">
        <v>5381</v>
      </c>
      <c r="F31" s="53">
        <v>6550</v>
      </c>
      <c r="G31" s="53">
        <v>12095</v>
      </c>
      <c r="H31" s="53">
        <v>12793</v>
      </c>
      <c r="I31" s="99">
        <f t="shared" si="0"/>
        <v>5.7709797436957366E-2</v>
      </c>
      <c r="J31" s="99">
        <f t="shared" si="1"/>
        <v>-9.2929605823588446E-3</v>
      </c>
      <c r="K31" s="53">
        <f t="shared" si="2"/>
        <v>698</v>
      </c>
      <c r="L31" s="53">
        <f t="shared" si="3"/>
        <v>-120</v>
      </c>
      <c r="M31" s="99">
        <f>H31/H29</f>
        <v>0.66598990056744234</v>
      </c>
      <c r="N31" s="53">
        <v>13022</v>
      </c>
      <c r="O31" s="53">
        <v>3486</v>
      </c>
      <c r="P31" s="53">
        <v>10997</v>
      </c>
      <c r="Q31" s="53">
        <v>12807</v>
      </c>
      <c r="R31" s="53">
        <v>12988</v>
      </c>
      <c r="S31" s="99">
        <f t="shared" si="4"/>
        <v>1.4132896072460266E-2</v>
      </c>
      <c r="T31" s="99">
        <f t="shared" si="5"/>
        <v>-2.6109660574412663E-3</v>
      </c>
      <c r="U31" s="53">
        <f t="shared" si="6"/>
        <v>181</v>
      </c>
      <c r="V31" s="53">
        <f t="shared" si="7"/>
        <v>-34</v>
      </c>
      <c r="W31" s="99">
        <f>R31/R29</f>
        <v>0.66831326541113512</v>
      </c>
    </row>
    <row r="32" spans="2:23" x14ac:dyDescent="0.25">
      <c r="B32" s="98" t="s">
        <v>63</v>
      </c>
      <c r="C32" s="53">
        <v>3198</v>
      </c>
      <c r="D32" s="53">
        <v>3183</v>
      </c>
      <c r="E32" s="53">
        <v>1118</v>
      </c>
      <c r="F32" s="53">
        <v>1561</v>
      </c>
      <c r="G32" s="53">
        <v>2067</v>
      </c>
      <c r="H32" s="53">
        <v>2069</v>
      </c>
      <c r="I32" s="99">
        <f t="shared" si="0"/>
        <v>9.6758587324630163E-4</v>
      </c>
      <c r="J32" s="99">
        <f t="shared" si="1"/>
        <v>-0.34998429154885324</v>
      </c>
      <c r="K32" s="53">
        <f t="shared" si="2"/>
        <v>2</v>
      </c>
      <c r="L32" s="53">
        <f t="shared" si="3"/>
        <v>-1114</v>
      </c>
      <c r="M32" s="99">
        <f>H32/H29</f>
        <v>0.10770992763808632</v>
      </c>
      <c r="N32" s="53">
        <v>3221</v>
      </c>
      <c r="O32" s="53">
        <v>879</v>
      </c>
      <c r="P32" s="53">
        <v>2349</v>
      </c>
      <c r="Q32" s="53">
        <v>1905</v>
      </c>
      <c r="R32" s="53">
        <v>2099</v>
      </c>
      <c r="S32" s="99">
        <f t="shared" si="4"/>
        <v>0.10183727034120738</v>
      </c>
      <c r="T32" s="99">
        <f t="shared" si="5"/>
        <v>-0.34833902514746973</v>
      </c>
      <c r="U32" s="53">
        <f t="shared" si="6"/>
        <v>194</v>
      </c>
      <c r="V32" s="53">
        <f t="shared" si="7"/>
        <v>-1122</v>
      </c>
      <c r="W32" s="99">
        <f>R32/R29</f>
        <v>0.10800658639497787</v>
      </c>
    </row>
    <row r="33" spans="2:23" x14ac:dyDescent="0.25">
      <c r="B33" s="95" t="s">
        <v>64</v>
      </c>
      <c r="C33" s="96">
        <v>5232</v>
      </c>
      <c r="D33" s="96">
        <v>5245</v>
      </c>
      <c r="E33" s="96">
        <v>2745</v>
      </c>
      <c r="F33" s="96">
        <v>2940</v>
      </c>
      <c r="G33" s="96">
        <v>4202</v>
      </c>
      <c r="H33" s="96">
        <v>4347</v>
      </c>
      <c r="I33" s="97">
        <f t="shared" si="0"/>
        <v>3.4507377439314535E-2</v>
      </c>
      <c r="J33" s="97">
        <f t="shared" si="1"/>
        <v>-0.17121067683508107</v>
      </c>
      <c r="K33" s="96">
        <f t="shared" si="2"/>
        <v>145</v>
      </c>
      <c r="L33" s="96">
        <f t="shared" si="3"/>
        <v>-898</v>
      </c>
      <c r="M33" s="97">
        <f>H33/H29</f>
        <v>0.22630017179447134</v>
      </c>
      <c r="N33" s="96">
        <v>5187</v>
      </c>
      <c r="O33" s="96">
        <v>2731</v>
      </c>
      <c r="P33" s="96">
        <v>3917</v>
      </c>
      <c r="Q33" s="96">
        <v>4349</v>
      </c>
      <c r="R33" s="96">
        <v>4347</v>
      </c>
      <c r="S33" s="97">
        <f t="shared" si="4"/>
        <v>-4.5987583352491423E-4</v>
      </c>
      <c r="T33" s="97">
        <f t="shared" si="5"/>
        <v>-0.16194331983805665</v>
      </c>
      <c r="U33" s="96">
        <f t="shared" si="6"/>
        <v>-2</v>
      </c>
      <c r="V33" s="96">
        <f t="shared" si="7"/>
        <v>-840</v>
      </c>
      <c r="W33" s="97">
        <f>R33/R29</f>
        <v>0.22368014819388701</v>
      </c>
    </row>
    <row r="34" spans="2:23" x14ac:dyDescent="0.25">
      <c r="B34" s="92" t="s">
        <v>52</v>
      </c>
      <c r="C34" s="100">
        <v>772</v>
      </c>
      <c r="D34" s="100">
        <v>713</v>
      </c>
      <c r="E34" s="100">
        <v>339</v>
      </c>
      <c r="F34" s="100">
        <v>532</v>
      </c>
      <c r="G34" s="100">
        <v>654</v>
      </c>
      <c r="H34" s="100">
        <v>663</v>
      </c>
      <c r="I34" s="101">
        <f t="shared" si="0"/>
        <v>1.3761467889908285E-2</v>
      </c>
      <c r="J34" s="101">
        <f t="shared" si="1"/>
        <v>-7.0126227208976211E-2</v>
      </c>
      <c r="K34" s="100">
        <f t="shared" si="2"/>
        <v>9</v>
      </c>
      <c r="L34" s="100">
        <f t="shared" si="3"/>
        <v>-50</v>
      </c>
      <c r="M34" s="94">
        <f>H34/H34</f>
        <v>1</v>
      </c>
      <c r="N34" s="100">
        <v>778</v>
      </c>
      <c r="O34" s="100">
        <v>271</v>
      </c>
      <c r="P34" s="100">
        <v>625</v>
      </c>
      <c r="Q34" s="100">
        <v>663</v>
      </c>
      <c r="R34" s="100">
        <v>673</v>
      </c>
      <c r="S34" s="101">
        <f t="shared" si="4"/>
        <v>1.5082956259426794E-2</v>
      </c>
      <c r="T34" s="101">
        <f t="shared" si="5"/>
        <v>-0.13496143958868889</v>
      </c>
      <c r="U34" s="100">
        <f t="shared" si="6"/>
        <v>10</v>
      </c>
      <c r="V34" s="100">
        <f t="shared" si="7"/>
        <v>-105</v>
      </c>
      <c r="W34" s="94">
        <f>R34/R34</f>
        <v>1</v>
      </c>
    </row>
    <row r="35" spans="2:23" x14ac:dyDescent="0.25">
      <c r="B35" s="95" t="s">
        <v>61</v>
      </c>
      <c r="C35" s="96">
        <v>772</v>
      </c>
      <c r="D35" s="96">
        <v>713</v>
      </c>
      <c r="E35" s="96">
        <v>339</v>
      </c>
      <c r="F35" s="96">
        <v>532</v>
      </c>
      <c r="G35" s="96">
        <v>654</v>
      </c>
      <c r="H35" s="96">
        <v>663</v>
      </c>
      <c r="I35" s="97">
        <f t="shared" si="0"/>
        <v>1.3761467889908285E-2</v>
      </c>
      <c r="J35" s="97">
        <f t="shared" si="1"/>
        <v>-7.0126227208976211E-2</v>
      </c>
      <c r="K35" s="96">
        <f t="shared" si="2"/>
        <v>9</v>
      </c>
      <c r="L35" s="96">
        <f t="shared" si="3"/>
        <v>-50</v>
      </c>
      <c r="M35" s="97">
        <f>H35/H34</f>
        <v>1</v>
      </c>
      <c r="N35" s="96">
        <v>778</v>
      </c>
      <c r="O35" s="96">
        <v>271</v>
      </c>
      <c r="P35" s="96">
        <v>625</v>
      </c>
      <c r="Q35" s="96">
        <v>663</v>
      </c>
      <c r="R35" s="96">
        <v>673</v>
      </c>
      <c r="S35" s="97">
        <f t="shared" si="4"/>
        <v>1.5082956259426794E-2</v>
      </c>
      <c r="T35" s="97">
        <f t="shared" si="5"/>
        <v>-0.13496143958868889</v>
      </c>
      <c r="U35" s="96">
        <f t="shared" si="6"/>
        <v>10</v>
      </c>
      <c r="V35" s="96">
        <f t="shared" si="7"/>
        <v>-105</v>
      </c>
      <c r="W35" s="97">
        <f>R35/R34</f>
        <v>1</v>
      </c>
    </row>
    <row r="36" spans="2:23" x14ac:dyDescent="0.25">
      <c r="B36" s="92" t="s">
        <v>53</v>
      </c>
      <c r="C36" s="100">
        <v>4019</v>
      </c>
      <c r="D36" s="100">
        <v>4124</v>
      </c>
      <c r="E36" s="100">
        <v>2132</v>
      </c>
      <c r="F36" s="100">
        <v>2908</v>
      </c>
      <c r="G36" s="100">
        <v>4497</v>
      </c>
      <c r="H36" s="100">
        <v>4790</v>
      </c>
      <c r="I36" s="101">
        <f t="shared" si="0"/>
        <v>6.5154547476095281E-2</v>
      </c>
      <c r="J36" s="101">
        <f t="shared" si="1"/>
        <v>0.16149369544131909</v>
      </c>
      <c r="K36" s="100">
        <f t="shared" si="2"/>
        <v>293</v>
      </c>
      <c r="L36" s="100">
        <f t="shared" si="3"/>
        <v>666</v>
      </c>
      <c r="M36" s="101">
        <f>H36/H36</f>
        <v>1</v>
      </c>
      <c r="N36" s="100">
        <v>4141</v>
      </c>
      <c r="O36" s="100">
        <v>2054</v>
      </c>
      <c r="P36" s="100">
        <v>4169</v>
      </c>
      <c r="Q36" s="100">
        <v>4791</v>
      </c>
      <c r="R36" s="100">
        <v>4797</v>
      </c>
      <c r="S36" s="101">
        <f t="shared" si="4"/>
        <v>1.2523481527864089E-3</v>
      </c>
      <c r="T36" s="101">
        <f t="shared" si="5"/>
        <v>0.15841584158415833</v>
      </c>
      <c r="U36" s="100">
        <f t="shared" si="6"/>
        <v>6</v>
      </c>
      <c r="V36" s="100">
        <f t="shared" si="7"/>
        <v>656</v>
      </c>
      <c r="W36" s="101">
        <f>R36/R36</f>
        <v>1</v>
      </c>
    </row>
    <row r="37" spans="2:23" x14ac:dyDescent="0.25">
      <c r="B37" s="95" t="s">
        <v>61</v>
      </c>
      <c r="C37" s="96">
        <v>1798</v>
      </c>
      <c r="D37" s="96">
        <v>1801</v>
      </c>
      <c r="E37" s="96">
        <v>1559</v>
      </c>
      <c r="F37" s="96">
        <v>2545</v>
      </c>
      <c r="G37" s="96">
        <v>3640</v>
      </c>
      <c r="H37" s="96">
        <v>3915</v>
      </c>
      <c r="I37" s="97">
        <f t="shared" si="0"/>
        <v>7.5549450549450503E-2</v>
      </c>
      <c r="J37" s="97">
        <f t="shared" si="1"/>
        <v>1.1737923375902275</v>
      </c>
      <c r="K37" s="96">
        <f t="shared" si="2"/>
        <v>275</v>
      </c>
      <c r="L37" s="96">
        <f t="shared" si="3"/>
        <v>2114</v>
      </c>
      <c r="M37" s="97">
        <f>H37/H36</f>
        <v>0.81732776617954073</v>
      </c>
      <c r="N37" s="96">
        <v>1818</v>
      </c>
      <c r="O37" s="96">
        <v>2010</v>
      </c>
      <c r="P37" s="96">
        <v>3325</v>
      </c>
      <c r="Q37" s="96">
        <v>3915</v>
      </c>
      <c r="R37" s="96">
        <v>3915</v>
      </c>
      <c r="S37" s="97">
        <f t="shared" si="4"/>
        <v>0</v>
      </c>
      <c r="T37" s="97">
        <f t="shared" si="5"/>
        <v>1.1534653465346536</v>
      </c>
      <c r="U37" s="96">
        <f t="shared" si="6"/>
        <v>0</v>
      </c>
      <c r="V37" s="96">
        <f t="shared" si="7"/>
        <v>2097</v>
      </c>
      <c r="W37" s="97">
        <f>R37/R36</f>
        <v>0.81613508442776739</v>
      </c>
    </row>
    <row r="38" spans="2:23" x14ac:dyDescent="0.25">
      <c r="B38" s="95" t="s">
        <v>64</v>
      </c>
      <c r="C38" s="96">
        <v>2221</v>
      </c>
      <c r="D38" s="96">
        <v>2323</v>
      </c>
      <c r="E38" s="96">
        <v>573</v>
      </c>
      <c r="F38" s="96">
        <v>363</v>
      </c>
      <c r="G38" s="96">
        <v>857</v>
      </c>
      <c r="H38" s="96">
        <v>875</v>
      </c>
      <c r="I38" s="97">
        <f t="shared" si="0"/>
        <v>2.100350058343059E-2</v>
      </c>
      <c r="J38" s="97">
        <f t="shared" si="1"/>
        <v>-0.62333189840723202</v>
      </c>
      <c r="K38" s="96">
        <f t="shared" si="2"/>
        <v>18</v>
      </c>
      <c r="L38" s="96">
        <f t="shared" si="3"/>
        <v>-1448</v>
      </c>
      <c r="M38" s="97">
        <f>H38/H36</f>
        <v>0.1826722338204593</v>
      </c>
      <c r="N38" s="96">
        <v>2323</v>
      </c>
      <c r="O38" s="96">
        <v>44</v>
      </c>
      <c r="P38" s="96">
        <v>844</v>
      </c>
      <c r="Q38" s="96">
        <v>876</v>
      </c>
      <c r="R38" s="96">
        <v>882</v>
      </c>
      <c r="S38" s="97">
        <f t="shared" si="4"/>
        <v>6.8493150684931781E-3</v>
      </c>
      <c r="T38" s="97">
        <f t="shared" si="5"/>
        <v>-0.62031855359448995</v>
      </c>
      <c r="U38" s="96">
        <f t="shared" si="6"/>
        <v>6</v>
      </c>
      <c r="V38" s="96">
        <f t="shared" si="7"/>
        <v>-1441</v>
      </c>
      <c r="W38" s="97">
        <f>R38/R36</f>
        <v>0.18386491557223264</v>
      </c>
    </row>
    <row r="39" spans="2:23" x14ac:dyDescent="0.25">
      <c r="B39" s="92" t="s">
        <v>54</v>
      </c>
      <c r="C39" s="100">
        <v>2726</v>
      </c>
      <c r="D39" s="100">
        <v>2690</v>
      </c>
      <c r="E39" s="100">
        <v>1526</v>
      </c>
      <c r="F39" s="100">
        <v>2270</v>
      </c>
      <c r="G39" s="100">
        <v>2680</v>
      </c>
      <c r="H39" s="100">
        <v>2774</v>
      </c>
      <c r="I39" s="101">
        <f t="shared" si="0"/>
        <v>3.5074626865671643E-2</v>
      </c>
      <c r="J39" s="101">
        <f t="shared" si="1"/>
        <v>3.1226765799256428E-2</v>
      </c>
      <c r="K39" s="100">
        <f t="shared" si="2"/>
        <v>94</v>
      </c>
      <c r="L39" s="100">
        <f t="shared" si="3"/>
        <v>84</v>
      </c>
      <c r="M39" s="94">
        <f>H39/H39</f>
        <v>1</v>
      </c>
      <c r="N39" s="100">
        <v>2708</v>
      </c>
      <c r="O39" s="100">
        <v>1657</v>
      </c>
      <c r="P39" s="100">
        <v>2493</v>
      </c>
      <c r="Q39" s="100">
        <v>2832</v>
      </c>
      <c r="R39" s="100">
        <v>2758</v>
      </c>
      <c r="S39" s="101">
        <f t="shared" si="4"/>
        <v>-2.6129943502824826E-2</v>
      </c>
      <c r="T39" s="101">
        <f t="shared" si="5"/>
        <v>1.8463810930576141E-2</v>
      </c>
      <c r="U39" s="100">
        <f t="shared" si="6"/>
        <v>-74</v>
      </c>
      <c r="V39" s="100">
        <f t="shared" si="7"/>
        <v>50</v>
      </c>
      <c r="W39" s="94">
        <f>R39/R39</f>
        <v>1</v>
      </c>
    </row>
    <row r="40" spans="2:23" x14ac:dyDescent="0.25">
      <c r="B40" s="95" t="s">
        <v>61</v>
      </c>
      <c r="C40" s="96">
        <v>2726</v>
      </c>
      <c r="D40" s="96">
        <v>2690</v>
      </c>
      <c r="E40" s="96">
        <v>1526</v>
      </c>
      <c r="F40" s="96">
        <v>2270</v>
      </c>
      <c r="G40" s="96">
        <v>2680</v>
      </c>
      <c r="H40" s="96">
        <v>2774</v>
      </c>
      <c r="I40" s="97">
        <f t="shared" si="0"/>
        <v>3.5074626865671643E-2</v>
      </c>
      <c r="J40" s="97">
        <f t="shared" si="1"/>
        <v>3.1226765799256428E-2</v>
      </c>
      <c r="K40" s="96">
        <f t="shared" si="2"/>
        <v>94</v>
      </c>
      <c r="L40" s="96">
        <f t="shared" si="3"/>
        <v>84</v>
      </c>
      <c r="M40" s="97">
        <f>H40/H39</f>
        <v>1</v>
      </c>
      <c r="N40" s="96">
        <v>2708</v>
      </c>
      <c r="O40" s="96">
        <v>1657</v>
      </c>
      <c r="P40" s="96">
        <v>2493</v>
      </c>
      <c r="Q40" s="96">
        <v>2832</v>
      </c>
      <c r="R40" s="96">
        <v>2758</v>
      </c>
      <c r="S40" s="97">
        <f t="shared" si="4"/>
        <v>-2.6129943502824826E-2</v>
      </c>
      <c r="T40" s="97">
        <f t="shared" si="5"/>
        <v>1.8463810930576141E-2</v>
      </c>
      <c r="U40" s="96">
        <f t="shared" si="6"/>
        <v>-74</v>
      </c>
      <c r="V40" s="96">
        <f t="shared" si="7"/>
        <v>50</v>
      </c>
      <c r="W40" s="97">
        <f>R40/R39</f>
        <v>1</v>
      </c>
    </row>
    <row r="41" spans="2:23" x14ac:dyDescent="0.25">
      <c r="B41" s="98" t="s">
        <v>62</v>
      </c>
      <c r="C41" s="53">
        <v>1381</v>
      </c>
      <c r="D41" s="53">
        <v>1381</v>
      </c>
      <c r="E41" s="53">
        <v>846</v>
      </c>
      <c r="F41" s="53">
        <v>1514</v>
      </c>
      <c r="G41" s="53">
        <v>1660</v>
      </c>
      <c r="H41" s="53">
        <v>1674</v>
      </c>
      <c r="I41" s="99">
        <f t="shared" si="0"/>
        <v>8.4337349397589634E-3</v>
      </c>
      <c r="J41" s="99">
        <f t="shared" si="1"/>
        <v>0.21216509775524983</v>
      </c>
      <c r="K41" s="53">
        <f t="shared" si="2"/>
        <v>14</v>
      </c>
      <c r="L41" s="53">
        <f t="shared" si="3"/>
        <v>293</v>
      </c>
      <c r="M41" s="99">
        <f>H41/H39</f>
        <v>0.60346070656092288</v>
      </c>
      <c r="N41" s="53">
        <v>1392</v>
      </c>
      <c r="O41" s="53">
        <v>937</v>
      </c>
      <c r="P41" s="53">
        <v>1666</v>
      </c>
      <c r="Q41" s="53">
        <v>1674</v>
      </c>
      <c r="R41" s="53">
        <v>1674</v>
      </c>
      <c r="S41" s="99">
        <f t="shared" si="4"/>
        <v>0</v>
      </c>
      <c r="T41" s="99">
        <f t="shared" si="5"/>
        <v>0.20258620689655182</v>
      </c>
      <c r="U41" s="53">
        <f t="shared" si="6"/>
        <v>0</v>
      </c>
      <c r="V41" s="53">
        <f t="shared" si="7"/>
        <v>282</v>
      </c>
      <c r="W41" s="99">
        <f>R41/R39</f>
        <v>0.60696156635242926</v>
      </c>
    </row>
    <row r="42" spans="2:23" x14ac:dyDescent="0.25">
      <c r="B42" s="98" t="s">
        <v>63</v>
      </c>
      <c r="C42" s="53">
        <v>1345</v>
      </c>
      <c r="D42" s="53">
        <v>1309</v>
      </c>
      <c r="E42" s="53">
        <v>680</v>
      </c>
      <c r="F42" s="53">
        <v>756</v>
      </c>
      <c r="G42" s="53">
        <v>1020</v>
      </c>
      <c r="H42" s="53">
        <v>1100</v>
      </c>
      <c r="I42" s="99">
        <f t="shared" si="0"/>
        <v>7.8431372549019551E-2</v>
      </c>
      <c r="J42" s="99">
        <f t="shared" si="1"/>
        <v>-0.15966386554621848</v>
      </c>
      <c r="K42" s="53">
        <f t="shared" si="2"/>
        <v>80</v>
      </c>
      <c r="L42" s="53">
        <f t="shared" si="3"/>
        <v>-209</v>
      </c>
      <c r="M42" s="99">
        <f>H42/H39</f>
        <v>0.39653929343907712</v>
      </c>
      <c r="N42" s="53">
        <v>1316</v>
      </c>
      <c r="O42" s="53">
        <v>720</v>
      </c>
      <c r="P42" s="53">
        <v>827</v>
      </c>
      <c r="Q42" s="53">
        <v>1158</v>
      </c>
      <c r="R42" s="53">
        <v>1084</v>
      </c>
      <c r="S42" s="99">
        <f t="shared" si="4"/>
        <v>-6.3903281519861799E-2</v>
      </c>
      <c r="T42" s="99">
        <f t="shared" si="5"/>
        <v>-0.17629179331306988</v>
      </c>
      <c r="U42" s="53">
        <f t="shared" si="6"/>
        <v>-74</v>
      </c>
      <c r="V42" s="53">
        <f t="shared" si="7"/>
        <v>-232</v>
      </c>
      <c r="W42" s="99">
        <f>R42/R39</f>
        <v>0.39303843364757068</v>
      </c>
    </row>
    <row r="43" spans="2:23" x14ac:dyDescent="0.25">
      <c r="B43" s="92" t="s">
        <v>55</v>
      </c>
      <c r="C43" s="100">
        <v>6935</v>
      </c>
      <c r="D43" s="100">
        <v>6890</v>
      </c>
      <c r="E43" s="100">
        <v>3786</v>
      </c>
      <c r="F43" s="100">
        <v>4393</v>
      </c>
      <c r="G43" s="100">
        <v>6413</v>
      </c>
      <c r="H43" s="100">
        <v>6356</v>
      </c>
      <c r="I43" s="101">
        <f t="shared" si="0"/>
        <v>-8.8881958521752624E-3</v>
      </c>
      <c r="J43" s="101">
        <f t="shared" si="1"/>
        <v>-7.7503628447024631E-2</v>
      </c>
      <c r="K43" s="100">
        <f t="shared" si="2"/>
        <v>-57</v>
      </c>
      <c r="L43" s="100">
        <f t="shared" si="3"/>
        <v>-534</v>
      </c>
      <c r="M43" s="94">
        <f>H43/H43</f>
        <v>1</v>
      </c>
      <c r="N43" s="100">
        <v>6890</v>
      </c>
      <c r="O43" s="100">
        <v>3828</v>
      </c>
      <c r="P43" s="100">
        <v>6412</v>
      </c>
      <c r="Q43" s="100">
        <v>6415</v>
      </c>
      <c r="R43" s="100">
        <v>6415</v>
      </c>
      <c r="S43" s="101">
        <f t="shared" si="4"/>
        <v>0</v>
      </c>
      <c r="T43" s="101">
        <f t="shared" si="5"/>
        <v>-6.8940493468795383E-2</v>
      </c>
      <c r="U43" s="100">
        <f t="shared" si="6"/>
        <v>0</v>
      </c>
      <c r="V43" s="100">
        <f t="shared" si="7"/>
        <v>-475</v>
      </c>
      <c r="W43" s="94">
        <f>R43/R43</f>
        <v>1</v>
      </c>
    </row>
    <row r="44" spans="2:23" x14ac:dyDescent="0.25">
      <c r="B44" s="95" t="s">
        <v>61</v>
      </c>
      <c r="C44" s="96">
        <v>3851</v>
      </c>
      <c r="D44" s="96">
        <v>4440</v>
      </c>
      <c r="E44" s="96">
        <v>2472</v>
      </c>
      <c r="F44" s="96">
        <v>2822</v>
      </c>
      <c r="G44" s="96">
        <v>4753</v>
      </c>
      <c r="H44" s="96">
        <v>4696</v>
      </c>
      <c r="I44" s="97">
        <f t="shared" si="0"/>
        <v>-1.199242583631388E-2</v>
      </c>
      <c r="J44" s="97">
        <f t="shared" si="1"/>
        <v>5.7657657657657735E-2</v>
      </c>
      <c r="K44" s="96">
        <f t="shared" si="2"/>
        <v>-57</v>
      </c>
      <c r="L44" s="96">
        <f t="shared" si="3"/>
        <v>256</v>
      </c>
      <c r="M44" s="97">
        <f>H44/H43</f>
        <v>0.7388294524858402</v>
      </c>
      <c r="N44" s="96">
        <v>4440</v>
      </c>
      <c r="O44" s="96">
        <v>2346</v>
      </c>
      <c r="P44" s="96">
        <v>4752</v>
      </c>
      <c r="Q44" s="96">
        <v>4755</v>
      </c>
      <c r="R44" s="96">
        <v>4755</v>
      </c>
      <c r="S44" s="97">
        <f t="shared" si="4"/>
        <v>0</v>
      </c>
      <c r="T44" s="97">
        <f t="shared" si="5"/>
        <v>7.0945945945946054E-2</v>
      </c>
      <c r="U44" s="96">
        <f t="shared" si="6"/>
        <v>0</v>
      </c>
      <c r="V44" s="96">
        <f t="shared" si="7"/>
        <v>315</v>
      </c>
      <c r="W44" s="97">
        <f>R44/R43</f>
        <v>0.74123148869836319</v>
      </c>
    </row>
    <row r="45" spans="2:23" x14ac:dyDescent="0.25">
      <c r="B45" s="98" t="s">
        <v>62</v>
      </c>
      <c r="C45" s="53">
        <v>0</v>
      </c>
      <c r="D45" s="53">
        <v>3379</v>
      </c>
      <c r="E45" s="53">
        <v>0</v>
      </c>
      <c r="F45" s="53">
        <v>2173</v>
      </c>
      <c r="G45" s="53">
        <v>3692</v>
      </c>
      <c r="H45" s="53">
        <v>3635</v>
      </c>
      <c r="I45" s="99">
        <f t="shared" si="0"/>
        <v>-1.5438786565547091E-2</v>
      </c>
      <c r="J45" s="99">
        <f t="shared" si="1"/>
        <v>7.5762059781000257E-2</v>
      </c>
      <c r="K45" s="53">
        <f t="shared" si="2"/>
        <v>-57</v>
      </c>
      <c r="L45" s="53">
        <f t="shared" si="3"/>
        <v>256</v>
      </c>
      <c r="M45" s="99">
        <f>H45/H43</f>
        <v>0.57190056639395848</v>
      </c>
      <c r="N45" s="53">
        <v>3379</v>
      </c>
      <c r="O45" s="53">
        <v>0</v>
      </c>
      <c r="P45" s="53">
        <v>3691</v>
      </c>
      <c r="Q45" s="53">
        <v>3694</v>
      </c>
      <c r="R45" s="53">
        <v>3694</v>
      </c>
      <c r="S45" s="99">
        <f t="shared" si="4"/>
        <v>0</v>
      </c>
      <c r="T45" s="99">
        <f t="shared" si="5"/>
        <v>9.3222846996152686E-2</v>
      </c>
      <c r="U45" s="53">
        <f t="shared" si="6"/>
        <v>0</v>
      </c>
      <c r="V45" s="53">
        <f t="shared" si="7"/>
        <v>315</v>
      </c>
      <c r="W45" s="99">
        <f>R45/R43</f>
        <v>0.57583787996882307</v>
      </c>
    </row>
    <row r="46" spans="2:23" x14ac:dyDescent="0.25">
      <c r="B46" s="98" t="s">
        <v>63</v>
      </c>
      <c r="C46" s="53">
        <v>0</v>
      </c>
      <c r="D46" s="53">
        <v>1061</v>
      </c>
      <c r="E46" s="53">
        <v>0</v>
      </c>
      <c r="F46" s="53">
        <v>649</v>
      </c>
      <c r="G46" s="53">
        <v>1061</v>
      </c>
      <c r="H46" s="53">
        <v>1061</v>
      </c>
      <c r="I46" s="99">
        <f t="shared" si="0"/>
        <v>0</v>
      </c>
      <c r="J46" s="99">
        <f t="shared" si="1"/>
        <v>0</v>
      </c>
      <c r="K46" s="53">
        <f t="shared" si="2"/>
        <v>0</v>
      </c>
      <c r="L46" s="53">
        <f t="shared" si="3"/>
        <v>0</v>
      </c>
      <c r="M46" s="99">
        <f>H46/H43</f>
        <v>0.1669288860918817</v>
      </c>
      <c r="N46" s="53">
        <v>1061</v>
      </c>
      <c r="O46" s="53">
        <v>0</v>
      </c>
      <c r="P46" s="53">
        <v>1061</v>
      </c>
      <c r="Q46" s="53">
        <v>1061</v>
      </c>
      <c r="R46" s="53">
        <v>1061</v>
      </c>
      <c r="S46" s="99">
        <f t="shared" si="4"/>
        <v>0</v>
      </c>
      <c r="T46" s="99">
        <f t="shared" si="5"/>
        <v>0</v>
      </c>
      <c r="U46" s="53">
        <f t="shared" si="6"/>
        <v>0</v>
      </c>
      <c r="V46" s="53">
        <f t="shared" si="7"/>
        <v>0</v>
      </c>
      <c r="W46" s="99">
        <f>R46/R43</f>
        <v>0.16539360872954015</v>
      </c>
    </row>
    <row r="47" spans="2:23" x14ac:dyDescent="0.25">
      <c r="B47" s="95" t="s">
        <v>64</v>
      </c>
      <c r="C47" s="96">
        <v>3084</v>
      </c>
      <c r="D47" s="96">
        <v>2450</v>
      </c>
      <c r="E47" s="96">
        <v>1314</v>
      </c>
      <c r="F47" s="96">
        <v>1571</v>
      </c>
      <c r="G47" s="96">
        <v>1660</v>
      </c>
      <c r="H47" s="96">
        <v>1660</v>
      </c>
      <c r="I47" s="97">
        <f t="shared" si="0"/>
        <v>0</v>
      </c>
      <c r="J47" s="97">
        <f t="shared" si="1"/>
        <v>-0.32244897959183672</v>
      </c>
      <c r="K47" s="96">
        <f t="shared" si="2"/>
        <v>0</v>
      </c>
      <c r="L47" s="96">
        <f t="shared" si="3"/>
        <v>-790</v>
      </c>
      <c r="M47" s="97">
        <f>H47/H43</f>
        <v>0.26117054751415986</v>
      </c>
      <c r="N47" s="96">
        <v>2450</v>
      </c>
      <c r="O47" s="96">
        <v>1482</v>
      </c>
      <c r="P47" s="96">
        <v>1660</v>
      </c>
      <c r="Q47" s="96">
        <v>1660</v>
      </c>
      <c r="R47" s="96">
        <v>1660</v>
      </c>
      <c r="S47" s="97">
        <f t="shared" si="4"/>
        <v>0</v>
      </c>
      <c r="T47" s="97">
        <f t="shared" si="5"/>
        <v>-0.32244897959183672</v>
      </c>
      <c r="U47" s="96">
        <f t="shared" si="6"/>
        <v>0</v>
      </c>
      <c r="V47" s="96">
        <f t="shared" si="7"/>
        <v>-790</v>
      </c>
      <c r="W47" s="97">
        <f>R47/R43</f>
        <v>0.25876851130163681</v>
      </c>
    </row>
    <row r="48" spans="2:23" x14ac:dyDescent="0.25">
      <c r="B48" s="92" t="s">
        <v>56</v>
      </c>
      <c r="C48" s="100">
        <v>3366</v>
      </c>
      <c r="D48" s="100">
        <v>3382</v>
      </c>
      <c r="E48" s="100">
        <v>2158</v>
      </c>
      <c r="F48" s="100">
        <v>2862</v>
      </c>
      <c r="G48" s="100">
        <v>3212</v>
      </c>
      <c r="H48" s="100">
        <v>3072</v>
      </c>
      <c r="I48" s="101">
        <f t="shared" si="0"/>
        <v>-4.3586550435865457E-2</v>
      </c>
      <c r="J48" s="101">
        <f t="shared" si="1"/>
        <v>-9.1661738616203414E-2</v>
      </c>
      <c r="K48" s="100">
        <f t="shared" si="2"/>
        <v>-140</v>
      </c>
      <c r="L48" s="100">
        <f t="shared" si="3"/>
        <v>-310</v>
      </c>
      <c r="M48" s="94">
        <f>H48/H48</f>
        <v>1</v>
      </c>
      <c r="N48" s="100">
        <v>3382</v>
      </c>
      <c r="O48" s="100">
        <v>2492</v>
      </c>
      <c r="P48" s="100">
        <v>3465</v>
      </c>
      <c r="Q48" s="100">
        <v>3081</v>
      </c>
      <c r="R48" s="100">
        <v>3052</v>
      </c>
      <c r="S48" s="101">
        <f t="shared" si="4"/>
        <v>-9.4125283998701681E-3</v>
      </c>
      <c r="T48" s="101">
        <f t="shared" si="5"/>
        <v>-9.7575399172087574E-2</v>
      </c>
      <c r="U48" s="100">
        <f t="shared" si="6"/>
        <v>-29</v>
      </c>
      <c r="V48" s="100">
        <f t="shared" si="7"/>
        <v>-330</v>
      </c>
      <c r="W48" s="94">
        <f>R48/R48</f>
        <v>1</v>
      </c>
    </row>
    <row r="49" spans="2:23" x14ac:dyDescent="0.25">
      <c r="B49" s="95" t="s">
        <v>61</v>
      </c>
      <c r="C49" s="96">
        <v>3099</v>
      </c>
      <c r="D49" s="96">
        <v>3115</v>
      </c>
      <c r="E49" s="96">
        <v>2065</v>
      </c>
      <c r="F49" s="96">
        <v>2789</v>
      </c>
      <c r="G49" s="96">
        <v>3008</v>
      </c>
      <c r="H49" s="96">
        <v>2663</v>
      </c>
      <c r="I49" s="97">
        <f t="shared" si="0"/>
        <v>-0.11469414893617025</v>
      </c>
      <c r="J49" s="97">
        <f t="shared" si="1"/>
        <v>-0.14510433386837884</v>
      </c>
      <c r="K49" s="96">
        <f t="shared" si="2"/>
        <v>-345</v>
      </c>
      <c r="L49" s="96">
        <f t="shared" si="3"/>
        <v>-452</v>
      </c>
      <c r="M49" s="97">
        <f>H49/H48</f>
        <v>0.86686197916666663</v>
      </c>
      <c r="N49" s="96">
        <v>3115</v>
      </c>
      <c r="O49" s="96">
        <v>2462</v>
      </c>
      <c r="P49" s="96">
        <v>3261</v>
      </c>
      <c r="Q49" s="96">
        <v>2877</v>
      </c>
      <c r="R49" s="96">
        <v>2692</v>
      </c>
      <c r="S49" s="97">
        <f t="shared" si="4"/>
        <v>-6.4303093500173825E-2</v>
      </c>
      <c r="T49" s="97">
        <f t="shared" si="5"/>
        <v>-0.13579454253611556</v>
      </c>
      <c r="U49" s="96">
        <f t="shared" si="6"/>
        <v>-185</v>
      </c>
      <c r="V49" s="96">
        <f t="shared" si="7"/>
        <v>-423</v>
      </c>
      <c r="W49" s="97">
        <f>R49/R48</f>
        <v>0.88204456094364347</v>
      </c>
    </row>
    <row r="50" spans="2:23" x14ac:dyDescent="0.25">
      <c r="B50" s="98" t="s">
        <v>62</v>
      </c>
      <c r="C50" s="53">
        <v>2455</v>
      </c>
      <c r="D50" s="53">
        <v>2465</v>
      </c>
      <c r="E50" s="53">
        <v>1643</v>
      </c>
      <c r="F50" s="53">
        <v>2193</v>
      </c>
      <c r="G50" s="53">
        <v>2189</v>
      </c>
      <c r="H50" s="53">
        <v>2050</v>
      </c>
      <c r="I50" s="99">
        <f t="shared" si="0"/>
        <v>-6.3499314755596115E-2</v>
      </c>
      <c r="J50" s="99">
        <f t="shared" si="1"/>
        <v>-0.16835699797160242</v>
      </c>
      <c r="K50" s="53">
        <f t="shared" si="2"/>
        <v>-139</v>
      </c>
      <c r="L50" s="53">
        <f t="shared" si="3"/>
        <v>-415</v>
      </c>
      <c r="M50" s="99">
        <f>H50/H48</f>
        <v>0.66731770833333337</v>
      </c>
      <c r="N50" s="53">
        <v>2465</v>
      </c>
      <c r="O50" s="53">
        <v>1887</v>
      </c>
      <c r="P50" s="53">
        <v>2465</v>
      </c>
      <c r="Q50" s="53">
        <v>2053</v>
      </c>
      <c r="R50" s="53">
        <v>2053</v>
      </c>
      <c r="S50" s="99">
        <f t="shared" si="4"/>
        <v>0</v>
      </c>
      <c r="T50" s="99">
        <f t="shared" si="5"/>
        <v>-0.16713995943204873</v>
      </c>
      <c r="U50" s="53">
        <f t="shared" si="6"/>
        <v>0</v>
      </c>
      <c r="V50" s="53">
        <f t="shared" si="7"/>
        <v>-412</v>
      </c>
      <c r="W50" s="99">
        <f>R50/R48</f>
        <v>0.67267365661861078</v>
      </c>
    </row>
    <row r="51" spans="2:23" x14ac:dyDescent="0.25">
      <c r="B51" s="98" t="s">
        <v>63</v>
      </c>
      <c r="C51" s="53">
        <v>644</v>
      </c>
      <c r="D51" s="53">
        <v>650</v>
      </c>
      <c r="E51" s="53">
        <v>422</v>
      </c>
      <c r="F51" s="53">
        <v>596</v>
      </c>
      <c r="G51" s="53">
        <v>819</v>
      </c>
      <c r="H51" s="53">
        <v>613</v>
      </c>
      <c r="I51" s="99">
        <f t="shared" si="0"/>
        <v>-0.25152625152625152</v>
      </c>
      <c r="J51" s="99">
        <f t="shared" si="1"/>
        <v>-5.6923076923076965E-2</v>
      </c>
      <c r="K51" s="53">
        <f t="shared" si="2"/>
        <v>-206</v>
      </c>
      <c r="L51" s="53">
        <f t="shared" si="3"/>
        <v>-37</v>
      </c>
      <c r="M51" s="99">
        <f>H51/H48</f>
        <v>0.19954427083333334</v>
      </c>
      <c r="N51" s="53">
        <v>650</v>
      </c>
      <c r="O51" s="53">
        <v>575</v>
      </c>
      <c r="P51" s="53">
        <v>796</v>
      </c>
      <c r="Q51" s="53">
        <v>824</v>
      </c>
      <c r="R51" s="53">
        <v>639</v>
      </c>
      <c r="S51" s="99">
        <f t="shared" si="4"/>
        <v>-0.22451456310679607</v>
      </c>
      <c r="T51" s="99">
        <f t="shared" si="5"/>
        <v>-1.692307692307693E-2</v>
      </c>
      <c r="U51" s="53">
        <f t="shared" si="6"/>
        <v>-185</v>
      </c>
      <c r="V51" s="53">
        <f t="shared" si="7"/>
        <v>-11</v>
      </c>
      <c r="W51" s="99">
        <f>R51/R48</f>
        <v>0.20937090432503278</v>
      </c>
    </row>
    <row r="52" spans="2:23" x14ac:dyDescent="0.25">
      <c r="B52" s="95" t="s">
        <v>64</v>
      </c>
      <c r="C52" s="96">
        <v>333</v>
      </c>
      <c r="D52" s="96">
        <v>333</v>
      </c>
      <c r="E52" s="96">
        <v>460</v>
      </c>
      <c r="F52" s="96">
        <v>774</v>
      </c>
      <c r="G52" s="96">
        <v>904</v>
      </c>
      <c r="H52" s="96">
        <v>1110</v>
      </c>
      <c r="I52" s="97">
        <f t="shared" si="0"/>
        <v>0.22787610619469034</v>
      </c>
      <c r="J52" s="97">
        <f t="shared" si="1"/>
        <v>2.3333333333333335</v>
      </c>
      <c r="K52" s="96">
        <f t="shared" si="2"/>
        <v>206</v>
      </c>
      <c r="L52" s="96">
        <f t="shared" si="3"/>
        <v>777</v>
      </c>
      <c r="M52" s="97">
        <f>H52/H48</f>
        <v>0.361328125</v>
      </c>
      <c r="N52" s="96">
        <v>333</v>
      </c>
      <c r="O52" s="96">
        <v>730</v>
      </c>
      <c r="P52" s="96">
        <v>904</v>
      </c>
      <c r="Q52" s="96">
        <v>904</v>
      </c>
      <c r="R52" s="96">
        <v>1060</v>
      </c>
      <c r="S52" s="97">
        <f t="shared" si="4"/>
        <v>0.17256637168141586</v>
      </c>
      <c r="T52" s="97">
        <f t="shared" si="5"/>
        <v>2.1831831831831834</v>
      </c>
      <c r="U52" s="96">
        <f t="shared" si="6"/>
        <v>156</v>
      </c>
      <c r="V52" s="96">
        <f t="shared" si="7"/>
        <v>727</v>
      </c>
      <c r="W52" s="97">
        <f>R52/R48</f>
        <v>0.3473132372214941</v>
      </c>
    </row>
    <row r="53" spans="2:23" ht="6.95" customHeight="1" x14ac:dyDescent="0.25">
      <c r="B53" s="102"/>
      <c r="C53" s="103"/>
      <c r="D53" s="103"/>
      <c r="E53" s="103"/>
      <c r="F53" s="103"/>
      <c r="G53" s="104"/>
      <c r="H53" s="103"/>
      <c r="I53" s="105"/>
      <c r="J53" s="105"/>
      <c r="K53" s="103"/>
      <c r="L53" s="105"/>
      <c r="M53" s="105"/>
      <c r="N53" s="103"/>
      <c r="O53" s="103"/>
      <c r="P53" s="103"/>
      <c r="Q53" s="103"/>
      <c r="R53" s="105"/>
      <c r="S53" s="105"/>
      <c r="T53" s="105"/>
      <c r="U53" s="105"/>
      <c r="V53" s="105"/>
    </row>
    <row r="54" spans="2:23" ht="15" customHeight="1" x14ac:dyDescent="0.25">
      <c r="B54" s="106" t="s">
        <v>41</v>
      </c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F6233-0071-4EDB-B2DF-A6AC0B48A87E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3" t="str">
        <f>CONCATENATE("Establecimientos alojativos en funcionamiento en Tenerife y municipios")</f>
        <v>Establecimientos alojativos en funcionamiento en Tenerife y municipios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</row>
    <row r="4" spans="2:23" ht="6.95" customHeight="1" x14ac:dyDescent="0.25">
      <c r="B4" s="84"/>
      <c r="C4" s="84"/>
      <c r="D4" s="84"/>
      <c r="E4" s="84"/>
      <c r="F4" s="84"/>
      <c r="G4" s="84"/>
      <c r="H4" s="84"/>
      <c r="I4" s="85"/>
      <c r="J4" s="84"/>
      <c r="K4" s="84"/>
      <c r="L4" s="84"/>
      <c r="M4" s="84"/>
      <c r="N4" s="84"/>
      <c r="O4" s="84"/>
      <c r="P4" s="84"/>
      <c r="Q4" s="84"/>
      <c r="R4" s="85"/>
      <c r="S4" s="85"/>
      <c r="T4" s="85"/>
      <c r="U4" s="85"/>
      <c r="V4" s="85"/>
      <c r="W4" s="85"/>
    </row>
    <row r="5" spans="2:23" ht="15.75" thickBot="1" x14ac:dyDescent="0.3">
      <c r="B5" s="86"/>
      <c r="C5" s="281" t="s">
        <v>65</v>
      </c>
      <c r="D5" s="281"/>
      <c r="E5" s="281"/>
      <c r="F5" s="281"/>
      <c r="G5" s="281"/>
      <c r="H5" s="281"/>
      <c r="I5" s="87"/>
      <c r="J5" s="87"/>
      <c r="K5" s="87"/>
      <c r="L5" s="87"/>
      <c r="M5" s="88"/>
      <c r="N5" s="282" t="s">
        <v>66</v>
      </c>
      <c r="O5" s="282"/>
      <c r="P5" s="282"/>
      <c r="Q5" s="282"/>
      <c r="R5" s="282"/>
      <c r="S5" s="87"/>
      <c r="T5" s="87"/>
      <c r="U5" s="87"/>
      <c r="V5" s="87"/>
      <c r="W5" s="88"/>
    </row>
    <row r="6" spans="2:23" ht="59.25" customHeight="1" x14ac:dyDescent="0.25">
      <c r="B6" s="89"/>
      <c r="C6" s="15">
        <v>2018</v>
      </c>
      <c r="D6" s="15">
        <v>2019</v>
      </c>
      <c r="E6" s="15">
        <v>2020</v>
      </c>
      <c r="F6" s="15">
        <v>2021</v>
      </c>
      <c r="G6" s="15">
        <v>2022</v>
      </c>
      <c r="H6" s="15">
        <v>2023</v>
      </c>
      <c r="I6" s="90" t="str">
        <f>CONCATENATE("var. ",RIGHT(H6,2),"/",RIGHT(G6,2))</f>
        <v>var. 23/22</v>
      </c>
      <c r="J6" s="90" t="str">
        <f>CONCATENATE("var. ",RIGHT(H6,2),"/",RIGHT(D6,2))</f>
        <v>var. 23/19</v>
      </c>
      <c r="K6" s="90" t="str">
        <f>CONCATENATE("dif. ",RIGHT(H6,2),"/",RIGHT(G6,2))</f>
        <v>dif. 23/22</v>
      </c>
      <c r="L6" s="90" t="str">
        <f>CONCATENATE("dif. ",RIGHT(H6,2),"/",RIGHT(D6,2))</f>
        <v>dif. 23/19</v>
      </c>
      <c r="M6" s="15" t="str">
        <f>CONCATENATE("cuota/ total isla ",RIGHT(H6,2))</f>
        <v>cuota/ total isla 23</v>
      </c>
      <c r="N6" s="91" t="s">
        <v>220</v>
      </c>
      <c r="O6" s="91" t="s">
        <v>221</v>
      </c>
      <c r="P6" s="91" t="s">
        <v>222</v>
      </c>
      <c r="Q6" s="91" t="s">
        <v>223</v>
      </c>
      <c r="R6" s="91" t="s">
        <v>224</v>
      </c>
      <c r="S6" s="90" t="str">
        <f>CONCATENATE("var. ",RIGHT(R6,2),"/",RIGHT(Q6,2))</f>
        <v>var. 23/22</v>
      </c>
      <c r="T6" s="90" t="str">
        <f>CONCATENATE("var. ",RIGHT(R6,2),"/",RIGHT(N6,2))</f>
        <v>var. 23/19</v>
      </c>
      <c r="U6" s="90" t="str">
        <f>CONCATENATE("dif. ",RIGHT(R6,2),"/",RIGHT(Q6,2))</f>
        <v>dif. 23/22</v>
      </c>
      <c r="V6" s="90" t="str">
        <f>CONCATENATE("dif. ",RIGHT(R6,2),"/",RIGHT(N6,2))</f>
        <v>dif. 23/19</v>
      </c>
      <c r="W6" s="88" t="str">
        <f>CONCATENATE("cuota/ total isla ",RIGHT(R6,2))</f>
        <v>cuota/ total isla 23</v>
      </c>
    </row>
    <row r="7" spans="2:23" x14ac:dyDescent="0.25">
      <c r="B7" s="92" t="s">
        <v>46</v>
      </c>
      <c r="C7" s="93">
        <v>388</v>
      </c>
      <c r="D7" s="93">
        <v>388</v>
      </c>
      <c r="E7" s="93">
        <v>173</v>
      </c>
      <c r="F7" s="93">
        <v>195</v>
      </c>
      <c r="G7" s="93">
        <v>293</v>
      </c>
      <c r="H7" s="93">
        <v>308</v>
      </c>
      <c r="I7" s="94">
        <f>IFERROR(H7/G7-1,"-")</f>
        <v>5.1194539249146853E-2</v>
      </c>
      <c r="J7" s="94">
        <f>IFERROR(H7/D7-1,"-")</f>
        <v>-0.20618556701030932</v>
      </c>
      <c r="K7" s="93">
        <f>IFERROR(H7-G7,"-")</f>
        <v>15</v>
      </c>
      <c r="L7" s="93">
        <f>IFERROR(H7-D7,"-")</f>
        <v>-80</v>
      </c>
      <c r="M7" s="94">
        <f>H7/H7</f>
        <v>1</v>
      </c>
      <c r="N7" s="93">
        <v>392</v>
      </c>
      <c r="O7" s="93">
        <v>148</v>
      </c>
      <c r="P7" s="93">
        <v>276</v>
      </c>
      <c r="Q7" s="93">
        <v>309</v>
      </c>
      <c r="R7" s="93">
        <v>316</v>
      </c>
      <c r="S7" s="94">
        <f t="shared" ref="S7:S52" si="0">IFERROR(R7/Q7-1,"-")</f>
        <v>2.265372168284796E-2</v>
      </c>
      <c r="T7" s="94">
        <f t="shared" ref="T7:T52" si="1">IFERROR(R7/N7-1,"-")</f>
        <v>-0.19387755102040816</v>
      </c>
      <c r="U7" s="93">
        <f t="shared" ref="U7:U52" si="2">IFERROR(R7-Q7,"-")</f>
        <v>7</v>
      </c>
      <c r="V7" s="93">
        <f t="shared" ref="V7:V52" si="3">IFERROR(R7-N7,"-")</f>
        <v>-76</v>
      </c>
      <c r="W7" s="94">
        <f>R7/R7</f>
        <v>1</v>
      </c>
    </row>
    <row r="8" spans="2:23" x14ac:dyDescent="0.25">
      <c r="B8" s="95" t="s">
        <v>61</v>
      </c>
      <c r="C8" s="96">
        <v>229</v>
      </c>
      <c r="D8" s="96">
        <v>230</v>
      </c>
      <c r="E8" s="96">
        <v>104</v>
      </c>
      <c r="F8" s="96">
        <v>124</v>
      </c>
      <c r="G8" s="96">
        <v>194</v>
      </c>
      <c r="H8" s="96">
        <v>199</v>
      </c>
      <c r="I8" s="97">
        <f t="shared" ref="I8:I52" si="4">IFERROR(H8/G8-1,"-")</f>
        <v>2.5773195876288568E-2</v>
      </c>
      <c r="J8" s="97">
        <f t="shared" ref="J8:J52" si="5">IFERROR(H8/D8-1,"-")</f>
        <v>-0.13478260869565217</v>
      </c>
      <c r="K8" s="96">
        <f t="shared" ref="K8:K52" si="6">IFERROR(H8-G8,"-")</f>
        <v>5</v>
      </c>
      <c r="L8" s="96">
        <f t="shared" ref="L8:L52" si="7">IFERROR(H8-D8,"-")</f>
        <v>-31</v>
      </c>
      <c r="M8" s="97">
        <f>H8/H7</f>
        <v>0.64610389610389607</v>
      </c>
      <c r="N8" s="96">
        <v>233</v>
      </c>
      <c r="O8" s="96">
        <v>88</v>
      </c>
      <c r="P8" s="96">
        <v>182</v>
      </c>
      <c r="Q8" s="96">
        <v>201</v>
      </c>
      <c r="R8" s="96">
        <v>206</v>
      </c>
      <c r="S8" s="97">
        <f t="shared" si="0"/>
        <v>2.4875621890547261E-2</v>
      </c>
      <c r="T8" s="97">
        <f t="shared" si="1"/>
        <v>-0.11587982832618027</v>
      </c>
      <c r="U8" s="96">
        <f t="shared" si="2"/>
        <v>5</v>
      </c>
      <c r="V8" s="96">
        <f t="shared" si="3"/>
        <v>-27</v>
      </c>
      <c r="W8" s="97">
        <f>R8/R7</f>
        <v>0.65189873417721522</v>
      </c>
    </row>
    <row r="9" spans="2:23" x14ac:dyDescent="0.25">
      <c r="B9" s="98" t="s">
        <v>62</v>
      </c>
      <c r="C9" s="53">
        <v>121</v>
      </c>
      <c r="D9" s="53">
        <v>124</v>
      </c>
      <c r="E9" s="53">
        <v>63</v>
      </c>
      <c r="F9" s="53">
        <v>84</v>
      </c>
      <c r="G9" s="53">
        <v>128</v>
      </c>
      <c r="H9" s="53">
        <v>131</v>
      </c>
      <c r="I9" s="99">
        <f t="shared" si="4"/>
        <v>2.34375E-2</v>
      </c>
      <c r="J9" s="99">
        <f t="shared" si="5"/>
        <v>5.6451612903225756E-2</v>
      </c>
      <c r="K9" s="53">
        <f t="shared" si="6"/>
        <v>3</v>
      </c>
      <c r="L9" s="53">
        <f t="shared" si="7"/>
        <v>7</v>
      </c>
      <c r="M9" s="99">
        <f>H9/H7</f>
        <v>0.42532467532467533</v>
      </c>
      <c r="N9" s="53">
        <v>127</v>
      </c>
      <c r="O9" s="53">
        <v>59</v>
      </c>
      <c r="P9" s="53">
        <v>125</v>
      </c>
      <c r="Q9" s="53">
        <v>131</v>
      </c>
      <c r="R9" s="53">
        <v>134</v>
      </c>
      <c r="S9" s="99">
        <f t="shared" si="0"/>
        <v>2.2900763358778553E-2</v>
      </c>
      <c r="T9" s="99">
        <f t="shared" si="1"/>
        <v>5.5118110236220375E-2</v>
      </c>
      <c r="U9" s="53">
        <f t="shared" si="2"/>
        <v>3</v>
      </c>
      <c r="V9" s="53">
        <f t="shared" si="3"/>
        <v>7</v>
      </c>
      <c r="W9" s="99">
        <f>R9/R7</f>
        <v>0.42405063291139239</v>
      </c>
    </row>
    <row r="10" spans="2:23" x14ac:dyDescent="0.25">
      <c r="B10" s="98" t="s">
        <v>63</v>
      </c>
      <c r="C10" s="53">
        <v>108</v>
      </c>
      <c r="D10" s="53">
        <v>107</v>
      </c>
      <c r="E10" s="53">
        <v>41</v>
      </c>
      <c r="F10" s="53">
        <v>40</v>
      </c>
      <c r="G10" s="53">
        <v>65</v>
      </c>
      <c r="H10" s="53">
        <v>68</v>
      </c>
      <c r="I10" s="99">
        <f t="shared" si="4"/>
        <v>4.6153846153846212E-2</v>
      </c>
      <c r="J10" s="99">
        <f t="shared" si="5"/>
        <v>-0.36448598130841126</v>
      </c>
      <c r="K10" s="53">
        <f t="shared" si="6"/>
        <v>3</v>
      </c>
      <c r="L10" s="53">
        <f t="shared" si="7"/>
        <v>-39</v>
      </c>
      <c r="M10" s="99">
        <f>H10/H7</f>
        <v>0.22077922077922077</v>
      </c>
      <c r="N10" s="53">
        <v>106</v>
      </c>
      <c r="O10" s="53">
        <v>29</v>
      </c>
      <c r="P10" s="53">
        <v>57</v>
      </c>
      <c r="Q10" s="53">
        <v>70</v>
      </c>
      <c r="R10" s="53">
        <v>72</v>
      </c>
      <c r="S10" s="99">
        <f t="shared" si="0"/>
        <v>2.857142857142847E-2</v>
      </c>
      <c r="T10" s="99">
        <f t="shared" si="1"/>
        <v>-0.32075471698113212</v>
      </c>
      <c r="U10" s="53">
        <f t="shared" si="2"/>
        <v>2</v>
      </c>
      <c r="V10" s="53">
        <f t="shared" si="3"/>
        <v>-34</v>
      </c>
      <c r="W10" s="99">
        <f>R10/R7</f>
        <v>0.22784810126582278</v>
      </c>
    </row>
    <row r="11" spans="2:23" x14ac:dyDescent="0.25">
      <c r="B11" s="95" t="s">
        <v>64</v>
      </c>
      <c r="C11" s="96">
        <v>159</v>
      </c>
      <c r="D11" s="96">
        <v>158</v>
      </c>
      <c r="E11" s="96">
        <v>70</v>
      </c>
      <c r="F11" s="96">
        <v>71</v>
      </c>
      <c r="G11" s="96">
        <v>100</v>
      </c>
      <c r="H11" s="96">
        <v>109</v>
      </c>
      <c r="I11" s="97">
        <f t="shared" si="4"/>
        <v>9.000000000000008E-2</v>
      </c>
      <c r="J11" s="97">
        <f t="shared" si="5"/>
        <v>-0.310126582278481</v>
      </c>
      <c r="K11" s="96">
        <f t="shared" si="6"/>
        <v>9</v>
      </c>
      <c r="L11" s="96">
        <f t="shared" si="7"/>
        <v>-49</v>
      </c>
      <c r="M11" s="97">
        <f>H11/H7</f>
        <v>0.35389610389610388</v>
      </c>
      <c r="N11" s="96">
        <v>159</v>
      </c>
      <c r="O11" s="96">
        <v>60</v>
      </c>
      <c r="P11" s="96">
        <v>94</v>
      </c>
      <c r="Q11" s="96">
        <v>108</v>
      </c>
      <c r="R11" s="96">
        <v>110</v>
      </c>
      <c r="S11" s="97">
        <f t="shared" si="0"/>
        <v>1.8518518518518601E-2</v>
      </c>
      <c r="T11" s="97">
        <f t="shared" si="1"/>
        <v>-0.30817610062893086</v>
      </c>
      <c r="U11" s="96">
        <f t="shared" si="2"/>
        <v>2</v>
      </c>
      <c r="V11" s="96">
        <f t="shared" si="3"/>
        <v>-49</v>
      </c>
      <c r="W11" s="97">
        <f>R11/R7</f>
        <v>0.34810126582278483</v>
      </c>
    </row>
    <row r="12" spans="2:23" x14ac:dyDescent="0.25">
      <c r="B12" s="92" t="s">
        <v>47</v>
      </c>
      <c r="C12" s="100">
        <v>99</v>
      </c>
      <c r="D12" s="100">
        <v>100</v>
      </c>
      <c r="E12" s="100">
        <v>49</v>
      </c>
      <c r="F12" s="100">
        <v>57</v>
      </c>
      <c r="G12" s="100">
        <v>84</v>
      </c>
      <c r="H12" s="100">
        <v>90</v>
      </c>
      <c r="I12" s="101">
        <f t="shared" si="4"/>
        <v>7.1428571428571397E-2</v>
      </c>
      <c r="J12" s="101">
        <f t="shared" si="5"/>
        <v>-9.9999999999999978E-2</v>
      </c>
      <c r="K12" s="100">
        <f t="shared" si="6"/>
        <v>6</v>
      </c>
      <c r="L12" s="100">
        <f t="shared" si="7"/>
        <v>-10</v>
      </c>
      <c r="M12" s="94">
        <f>H12/H12</f>
        <v>1</v>
      </c>
      <c r="N12" s="100">
        <v>101</v>
      </c>
      <c r="O12" s="100">
        <v>42</v>
      </c>
      <c r="P12" s="100">
        <v>79</v>
      </c>
      <c r="Q12" s="100">
        <v>90</v>
      </c>
      <c r="R12" s="100">
        <v>92</v>
      </c>
      <c r="S12" s="101">
        <f t="shared" si="0"/>
        <v>2.2222222222222143E-2</v>
      </c>
      <c r="T12" s="101">
        <f t="shared" si="1"/>
        <v>-8.9108910891089077E-2</v>
      </c>
      <c r="U12" s="100">
        <f t="shared" si="2"/>
        <v>2</v>
      </c>
      <c r="V12" s="100">
        <f t="shared" si="3"/>
        <v>-9</v>
      </c>
      <c r="W12" s="94">
        <f>R12/R12</f>
        <v>1</v>
      </c>
    </row>
    <row r="13" spans="2:23" ht="15" customHeight="1" x14ac:dyDescent="0.25">
      <c r="B13" s="95" t="s">
        <v>61</v>
      </c>
      <c r="C13" s="96">
        <v>61</v>
      </c>
      <c r="D13" s="96">
        <v>62</v>
      </c>
      <c r="E13" s="96">
        <v>31</v>
      </c>
      <c r="F13" s="96">
        <v>40</v>
      </c>
      <c r="G13" s="96">
        <v>60</v>
      </c>
      <c r="H13" s="96">
        <v>62</v>
      </c>
      <c r="I13" s="97">
        <f t="shared" si="4"/>
        <v>3.3333333333333437E-2</v>
      </c>
      <c r="J13" s="97">
        <f t="shared" si="5"/>
        <v>0</v>
      </c>
      <c r="K13" s="96">
        <f t="shared" si="6"/>
        <v>2</v>
      </c>
      <c r="L13" s="96">
        <f t="shared" si="7"/>
        <v>0</v>
      </c>
      <c r="M13" s="97">
        <f>H13/H12</f>
        <v>0.68888888888888888</v>
      </c>
      <c r="N13" s="96">
        <v>63</v>
      </c>
      <c r="O13" s="96">
        <v>27</v>
      </c>
      <c r="P13" s="96">
        <v>58</v>
      </c>
      <c r="Q13" s="96">
        <v>62</v>
      </c>
      <c r="R13" s="96">
        <v>63</v>
      </c>
      <c r="S13" s="97">
        <f t="shared" si="0"/>
        <v>1.6129032258064502E-2</v>
      </c>
      <c r="T13" s="97">
        <f t="shared" si="1"/>
        <v>0</v>
      </c>
      <c r="U13" s="96">
        <f t="shared" si="2"/>
        <v>1</v>
      </c>
      <c r="V13" s="96">
        <f t="shared" si="3"/>
        <v>0</v>
      </c>
      <c r="W13" s="97">
        <f>R13/R12</f>
        <v>0.68478260869565222</v>
      </c>
    </row>
    <row r="14" spans="2:23" x14ac:dyDescent="0.25">
      <c r="B14" s="98" t="s">
        <v>62</v>
      </c>
      <c r="C14" s="53">
        <v>42</v>
      </c>
      <c r="D14" s="53">
        <v>44</v>
      </c>
      <c r="E14" s="53">
        <v>25</v>
      </c>
      <c r="F14" s="53">
        <v>33</v>
      </c>
      <c r="G14" s="53">
        <v>48</v>
      </c>
      <c r="H14" s="53">
        <v>50</v>
      </c>
      <c r="I14" s="99">
        <f t="shared" si="4"/>
        <v>4.1666666666666741E-2</v>
      </c>
      <c r="J14" s="99">
        <f t="shared" si="5"/>
        <v>0.13636363636363646</v>
      </c>
      <c r="K14" s="53">
        <f t="shared" si="6"/>
        <v>2</v>
      </c>
      <c r="L14" s="53">
        <f t="shared" si="7"/>
        <v>6</v>
      </c>
      <c r="M14" s="99">
        <f>H14/H12</f>
        <v>0.55555555555555558</v>
      </c>
      <c r="N14" s="53">
        <v>46</v>
      </c>
      <c r="O14" s="53">
        <v>24</v>
      </c>
      <c r="P14" s="53">
        <v>48</v>
      </c>
      <c r="Q14" s="53">
        <v>49</v>
      </c>
      <c r="R14" s="53">
        <v>52</v>
      </c>
      <c r="S14" s="99">
        <f t="shared" si="0"/>
        <v>6.1224489795918435E-2</v>
      </c>
      <c r="T14" s="99">
        <f t="shared" si="1"/>
        <v>0.13043478260869557</v>
      </c>
      <c r="U14" s="53">
        <f t="shared" si="2"/>
        <v>3</v>
      </c>
      <c r="V14" s="53">
        <f t="shared" si="3"/>
        <v>6</v>
      </c>
      <c r="W14" s="99">
        <f>R14/R12</f>
        <v>0.56521739130434778</v>
      </c>
    </row>
    <row r="15" spans="2:23" x14ac:dyDescent="0.25">
      <c r="B15" s="98" t="s">
        <v>63</v>
      </c>
      <c r="C15" s="53">
        <v>19</v>
      </c>
      <c r="D15" s="53">
        <v>18</v>
      </c>
      <c r="E15" s="53">
        <v>6</v>
      </c>
      <c r="F15" s="53">
        <v>7</v>
      </c>
      <c r="G15" s="53">
        <v>12</v>
      </c>
      <c r="H15" s="53">
        <v>11</v>
      </c>
      <c r="I15" s="99">
        <f t="shared" si="4"/>
        <v>-8.333333333333337E-2</v>
      </c>
      <c r="J15" s="99">
        <f t="shared" si="5"/>
        <v>-0.38888888888888884</v>
      </c>
      <c r="K15" s="53">
        <f t="shared" si="6"/>
        <v>-1</v>
      </c>
      <c r="L15" s="53">
        <f t="shared" si="7"/>
        <v>-7</v>
      </c>
      <c r="M15" s="99">
        <f>H15/H12</f>
        <v>0.12222222222222222</v>
      </c>
      <c r="N15" s="53">
        <v>17</v>
      </c>
      <c r="O15" s="53">
        <v>3</v>
      </c>
      <c r="P15" s="53">
        <v>10</v>
      </c>
      <c r="Q15" s="53">
        <v>13</v>
      </c>
      <c r="R15" s="53">
        <v>11</v>
      </c>
      <c r="S15" s="99">
        <f t="shared" si="0"/>
        <v>-0.15384615384615385</v>
      </c>
      <c r="T15" s="99">
        <f t="shared" si="1"/>
        <v>-0.3529411764705882</v>
      </c>
      <c r="U15" s="53">
        <f t="shared" si="2"/>
        <v>-2</v>
      </c>
      <c r="V15" s="53">
        <f t="shared" si="3"/>
        <v>-6</v>
      </c>
      <c r="W15" s="99">
        <f>R15/R12</f>
        <v>0.11956521739130435</v>
      </c>
    </row>
    <row r="16" spans="2:23" x14ac:dyDescent="0.25">
      <c r="B16" s="95" t="s">
        <v>64</v>
      </c>
      <c r="C16" s="96">
        <v>38</v>
      </c>
      <c r="D16" s="96">
        <v>38</v>
      </c>
      <c r="E16" s="96">
        <v>18</v>
      </c>
      <c r="F16" s="96">
        <v>17</v>
      </c>
      <c r="G16" s="96">
        <v>24</v>
      </c>
      <c r="H16" s="96">
        <v>29</v>
      </c>
      <c r="I16" s="97">
        <f t="shared" si="4"/>
        <v>0.20833333333333326</v>
      </c>
      <c r="J16" s="97">
        <f t="shared" si="5"/>
        <v>-0.23684210526315785</v>
      </c>
      <c r="K16" s="96">
        <f t="shared" si="6"/>
        <v>5</v>
      </c>
      <c r="L16" s="96">
        <f t="shared" si="7"/>
        <v>-9</v>
      </c>
      <c r="M16" s="97">
        <f>H16/H12</f>
        <v>0.32222222222222224</v>
      </c>
      <c r="N16" s="96">
        <v>38</v>
      </c>
      <c r="O16" s="96">
        <v>15</v>
      </c>
      <c r="P16" s="96">
        <v>21</v>
      </c>
      <c r="Q16" s="96">
        <v>28</v>
      </c>
      <c r="R16" s="96">
        <v>29</v>
      </c>
      <c r="S16" s="97">
        <f t="shared" si="0"/>
        <v>3.5714285714285809E-2</v>
      </c>
      <c r="T16" s="97">
        <f t="shared" si="1"/>
        <v>-0.23684210526315785</v>
      </c>
      <c r="U16" s="96">
        <f t="shared" si="2"/>
        <v>1</v>
      </c>
      <c r="V16" s="96">
        <f t="shared" si="3"/>
        <v>-9</v>
      </c>
      <c r="W16" s="97">
        <f>R16/R12</f>
        <v>0.31521739130434784</v>
      </c>
    </row>
    <row r="17" spans="2:23" x14ac:dyDescent="0.25">
      <c r="B17" s="92" t="s">
        <v>54</v>
      </c>
      <c r="C17" s="100">
        <v>24</v>
      </c>
      <c r="D17" s="100">
        <v>23</v>
      </c>
      <c r="E17" s="100">
        <v>11</v>
      </c>
      <c r="F17" s="100">
        <v>12</v>
      </c>
      <c r="G17" s="100">
        <v>17</v>
      </c>
      <c r="H17" s="100">
        <v>19</v>
      </c>
      <c r="I17" s="101">
        <f t="shared" si="4"/>
        <v>0.11764705882352944</v>
      </c>
      <c r="J17" s="101">
        <f t="shared" si="5"/>
        <v>-0.17391304347826086</v>
      </c>
      <c r="K17" s="100">
        <f t="shared" si="6"/>
        <v>2</v>
      </c>
      <c r="L17" s="100">
        <f t="shared" si="7"/>
        <v>-4</v>
      </c>
      <c r="M17" s="94">
        <f>H17/H17</f>
        <v>1</v>
      </c>
      <c r="N17" s="100">
        <v>23</v>
      </c>
      <c r="O17" s="100">
        <v>10</v>
      </c>
      <c r="P17" s="100">
        <v>14</v>
      </c>
      <c r="Q17" s="100">
        <v>19</v>
      </c>
      <c r="R17" s="100">
        <v>20</v>
      </c>
      <c r="S17" s="101">
        <f t="shared" si="0"/>
        <v>5.2631578947368363E-2</v>
      </c>
      <c r="T17" s="101">
        <f t="shared" si="1"/>
        <v>-0.13043478260869568</v>
      </c>
      <c r="U17" s="100">
        <f t="shared" si="2"/>
        <v>1</v>
      </c>
      <c r="V17" s="100">
        <f t="shared" si="3"/>
        <v>-3</v>
      </c>
      <c r="W17" s="94">
        <f>R17/R17</f>
        <v>1</v>
      </c>
    </row>
    <row r="18" spans="2:23" x14ac:dyDescent="0.25">
      <c r="B18" s="95" t="s">
        <v>61</v>
      </c>
      <c r="C18" s="96">
        <v>24</v>
      </c>
      <c r="D18" s="96">
        <v>23</v>
      </c>
      <c r="E18" s="96">
        <v>11</v>
      </c>
      <c r="F18" s="96">
        <v>12</v>
      </c>
      <c r="G18" s="96">
        <v>17</v>
      </c>
      <c r="H18" s="96">
        <v>19</v>
      </c>
      <c r="I18" s="97">
        <f t="shared" si="4"/>
        <v>0.11764705882352944</v>
      </c>
      <c r="J18" s="97">
        <f t="shared" si="5"/>
        <v>-0.17391304347826086</v>
      </c>
      <c r="K18" s="96">
        <f t="shared" si="6"/>
        <v>2</v>
      </c>
      <c r="L18" s="96">
        <f t="shared" si="7"/>
        <v>-4</v>
      </c>
      <c r="M18" s="97">
        <f>H18/H17</f>
        <v>1</v>
      </c>
      <c r="N18" s="96">
        <v>23</v>
      </c>
      <c r="O18" s="96">
        <v>10</v>
      </c>
      <c r="P18" s="96">
        <v>14</v>
      </c>
      <c r="Q18" s="96">
        <v>19</v>
      </c>
      <c r="R18" s="96">
        <v>20</v>
      </c>
      <c r="S18" s="97">
        <f t="shared" si="0"/>
        <v>5.2631578947368363E-2</v>
      </c>
      <c r="T18" s="97">
        <f t="shared" si="1"/>
        <v>-0.13043478260869568</v>
      </c>
      <c r="U18" s="96">
        <f t="shared" si="2"/>
        <v>1</v>
      </c>
      <c r="V18" s="96">
        <f t="shared" si="3"/>
        <v>-3</v>
      </c>
      <c r="W18" s="97">
        <f>R18/R17</f>
        <v>1</v>
      </c>
    </row>
    <row r="19" spans="2:23" x14ac:dyDescent="0.25">
      <c r="B19" s="98" t="s">
        <v>62</v>
      </c>
      <c r="C19" s="53">
        <v>5</v>
      </c>
      <c r="D19" s="53">
        <v>5</v>
      </c>
      <c r="E19" s="53">
        <v>4</v>
      </c>
      <c r="F19" s="53">
        <v>7</v>
      </c>
      <c r="G19" s="53">
        <v>7</v>
      </c>
      <c r="H19" s="53">
        <v>7</v>
      </c>
      <c r="I19" s="99">
        <f t="shared" si="4"/>
        <v>0</v>
      </c>
      <c r="J19" s="99">
        <f t="shared" si="5"/>
        <v>0.39999999999999991</v>
      </c>
      <c r="K19" s="53">
        <f t="shared" si="6"/>
        <v>0</v>
      </c>
      <c r="L19" s="53">
        <f t="shared" si="7"/>
        <v>2</v>
      </c>
      <c r="M19" s="99">
        <f>H19/H17</f>
        <v>0.36842105263157893</v>
      </c>
      <c r="N19" s="53">
        <v>5</v>
      </c>
      <c r="O19" s="53">
        <v>5</v>
      </c>
      <c r="P19" s="53">
        <v>7</v>
      </c>
      <c r="Q19" s="53">
        <v>7</v>
      </c>
      <c r="R19" s="53">
        <v>7</v>
      </c>
      <c r="S19" s="99">
        <f t="shared" si="0"/>
        <v>0</v>
      </c>
      <c r="T19" s="99">
        <f t="shared" si="1"/>
        <v>0.39999999999999991</v>
      </c>
      <c r="U19" s="53">
        <f t="shared" si="2"/>
        <v>0</v>
      </c>
      <c r="V19" s="53">
        <f t="shared" si="3"/>
        <v>2</v>
      </c>
      <c r="W19" s="99">
        <f>R19/R17</f>
        <v>0.35</v>
      </c>
    </row>
    <row r="20" spans="2:23" x14ac:dyDescent="0.25">
      <c r="B20" s="98" t="s">
        <v>63</v>
      </c>
      <c r="C20" s="53">
        <v>19</v>
      </c>
      <c r="D20" s="53">
        <v>18</v>
      </c>
      <c r="E20" s="53">
        <v>7</v>
      </c>
      <c r="F20" s="53">
        <v>6</v>
      </c>
      <c r="G20" s="53">
        <v>10</v>
      </c>
      <c r="H20" s="53">
        <v>12</v>
      </c>
      <c r="I20" s="99">
        <f t="shared" si="4"/>
        <v>0.19999999999999996</v>
      </c>
      <c r="J20" s="99">
        <f t="shared" si="5"/>
        <v>-0.33333333333333337</v>
      </c>
      <c r="K20" s="53">
        <f t="shared" si="6"/>
        <v>2</v>
      </c>
      <c r="L20" s="53">
        <f t="shared" si="7"/>
        <v>-6</v>
      </c>
      <c r="M20" s="99">
        <f>H20/H17</f>
        <v>0.63157894736842102</v>
      </c>
      <c r="N20" s="53">
        <v>18</v>
      </c>
      <c r="O20" s="53">
        <v>5</v>
      </c>
      <c r="P20" s="53">
        <v>7</v>
      </c>
      <c r="Q20" s="53">
        <v>12</v>
      </c>
      <c r="R20" s="53">
        <v>13</v>
      </c>
      <c r="S20" s="99">
        <f t="shared" si="0"/>
        <v>8.3333333333333259E-2</v>
      </c>
      <c r="T20" s="99">
        <f t="shared" si="1"/>
        <v>-0.27777777777777779</v>
      </c>
      <c r="U20" s="53">
        <f t="shared" si="2"/>
        <v>1</v>
      </c>
      <c r="V20" s="53">
        <f t="shared" si="3"/>
        <v>-5</v>
      </c>
      <c r="W20" s="99">
        <f>R20/R17</f>
        <v>0.65</v>
      </c>
    </row>
    <row r="21" spans="2:23" x14ac:dyDescent="0.25">
      <c r="B21" s="95" t="s">
        <v>64</v>
      </c>
      <c r="C21" s="96">
        <v>0</v>
      </c>
      <c r="D21" s="96">
        <v>0</v>
      </c>
      <c r="E21" s="96">
        <v>0</v>
      </c>
      <c r="F21" s="96">
        <v>0</v>
      </c>
      <c r="G21" s="96">
        <v>0</v>
      </c>
      <c r="H21" s="96">
        <v>0</v>
      </c>
      <c r="I21" s="97" t="str">
        <f t="shared" si="4"/>
        <v>-</v>
      </c>
      <c r="J21" s="97" t="str">
        <f t="shared" si="5"/>
        <v>-</v>
      </c>
      <c r="K21" s="96">
        <f t="shared" si="6"/>
        <v>0</v>
      </c>
      <c r="L21" s="96">
        <f t="shared" si="7"/>
        <v>0</v>
      </c>
      <c r="M21" s="97">
        <f>H21/H17</f>
        <v>0</v>
      </c>
      <c r="N21" s="96" t="s">
        <v>225</v>
      </c>
      <c r="O21" s="96" t="s">
        <v>225</v>
      </c>
      <c r="P21" s="96" t="s">
        <v>225</v>
      </c>
      <c r="Q21" s="96" t="s">
        <v>225</v>
      </c>
      <c r="R21" s="96" t="s">
        <v>225</v>
      </c>
      <c r="S21" s="97" t="str">
        <f t="shared" si="0"/>
        <v>-</v>
      </c>
      <c r="T21" s="97" t="str">
        <f t="shared" si="1"/>
        <v>-</v>
      </c>
      <c r="U21" s="96" t="str">
        <f t="shared" si="2"/>
        <v>-</v>
      </c>
      <c r="V21" s="96" t="str">
        <f t="shared" si="3"/>
        <v>-</v>
      </c>
      <c r="W21" s="97" t="e">
        <f>R21/R17</f>
        <v>#VALUE!</v>
      </c>
    </row>
    <row r="22" spans="2:23" x14ac:dyDescent="0.25">
      <c r="B22" s="92" t="s">
        <v>49</v>
      </c>
      <c r="C22" s="100">
        <v>13</v>
      </c>
      <c r="D22" s="100">
        <v>13</v>
      </c>
      <c r="E22" s="100">
        <v>4</v>
      </c>
      <c r="F22" s="100">
        <v>4</v>
      </c>
      <c r="G22" s="100">
        <v>5</v>
      </c>
      <c r="H22" s="100">
        <v>7</v>
      </c>
      <c r="I22" s="101">
        <f t="shared" si="4"/>
        <v>0.39999999999999991</v>
      </c>
      <c r="J22" s="101">
        <f t="shared" si="5"/>
        <v>-0.46153846153846156</v>
      </c>
      <c r="K22" s="100">
        <f t="shared" si="6"/>
        <v>2</v>
      </c>
      <c r="L22" s="100">
        <f t="shared" si="7"/>
        <v>-6</v>
      </c>
      <c r="M22" s="101">
        <f>H22/H22</f>
        <v>1</v>
      </c>
      <c r="N22" s="100">
        <v>13</v>
      </c>
      <c r="O22" s="100">
        <v>3</v>
      </c>
      <c r="P22" s="100">
        <v>4</v>
      </c>
      <c r="Q22" s="100">
        <v>7</v>
      </c>
      <c r="R22" s="100">
        <v>7</v>
      </c>
      <c r="S22" s="101">
        <f t="shared" si="0"/>
        <v>0</v>
      </c>
      <c r="T22" s="101">
        <f t="shared" si="1"/>
        <v>-0.46153846153846156</v>
      </c>
      <c r="U22" s="100">
        <f t="shared" si="2"/>
        <v>0</v>
      </c>
      <c r="V22" s="100">
        <f t="shared" si="3"/>
        <v>-6</v>
      </c>
      <c r="W22" s="101">
        <f>R22/R22</f>
        <v>1</v>
      </c>
    </row>
    <row r="23" spans="2:23" x14ac:dyDescent="0.25">
      <c r="B23" s="95" t="s">
        <v>61</v>
      </c>
      <c r="C23" s="96">
        <v>7</v>
      </c>
      <c r="D23" s="96">
        <v>7</v>
      </c>
      <c r="E23" s="96">
        <v>3</v>
      </c>
      <c r="F23" s="96">
        <v>4</v>
      </c>
      <c r="G23" s="96">
        <v>5</v>
      </c>
      <c r="H23" s="96">
        <v>6</v>
      </c>
      <c r="I23" s="97">
        <f t="shared" si="4"/>
        <v>0.19999999999999996</v>
      </c>
      <c r="J23" s="97">
        <f t="shared" si="5"/>
        <v>-0.1428571428571429</v>
      </c>
      <c r="K23" s="96">
        <f t="shared" si="6"/>
        <v>1</v>
      </c>
      <c r="L23" s="96">
        <f t="shared" si="7"/>
        <v>-1</v>
      </c>
      <c r="M23" s="97">
        <f>H23/H22</f>
        <v>0.8571428571428571</v>
      </c>
      <c r="N23" s="96">
        <v>7</v>
      </c>
      <c r="O23" s="96">
        <v>3</v>
      </c>
      <c r="P23" s="96">
        <v>4</v>
      </c>
      <c r="Q23" s="96">
        <v>6</v>
      </c>
      <c r="R23" s="96">
        <v>6</v>
      </c>
      <c r="S23" s="97">
        <f t="shared" si="0"/>
        <v>0</v>
      </c>
      <c r="T23" s="97">
        <f t="shared" si="1"/>
        <v>-0.1428571428571429</v>
      </c>
      <c r="U23" s="96">
        <f t="shared" si="2"/>
        <v>0</v>
      </c>
      <c r="V23" s="96">
        <f t="shared" si="3"/>
        <v>-1</v>
      </c>
      <c r="W23" s="97">
        <f>R23/R22</f>
        <v>0.8571428571428571</v>
      </c>
    </row>
    <row r="24" spans="2:23" x14ac:dyDescent="0.25">
      <c r="B24" s="95" t="s">
        <v>64</v>
      </c>
      <c r="C24" s="96">
        <v>6</v>
      </c>
      <c r="D24" s="96">
        <v>6</v>
      </c>
      <c r="E24" s="96">
        <v>1</v>
      </c>
      <c r="F24" s="96">
        <v>0</v>
      </c>
      <c r="G24" s="96">
        <v>0</v>
      </c>
      <c r="H24" s="96">
        <v>0</v>
      </c>
      <c r="I24" s="97" t="str">
        <f t="shared" si="4"/>
        <v>-</v>
      </c>
      <c r="J24" s="97">
        <f t="shared" si="5"/>
        <v>-1</v>
      </c>
      <c r="K24" s="96">
        <f t="shared" si="6"/>
        <v>0</v>
      </c>
      <c r="L24" s="96">
        <f t="shared" si="7"/>
        <v>-6</v>
      </c>
      <c r="M24" s="97">
        <f>H24/H22</f>
        <v>0</v>
      </c>
      <c r="N24" s="96">
        <v>6</v>
      </c>
      <c r="O24" s="96">
        <v>0</v>
      </c>
      <c r="P24" s="96">
        <v>0</v>
      </c>
      <c r="Q24" s="96">
        <v>0</v>
      </c>
      <c r="R24" s="96">
        <v>0</v>
      </c>
      <c r="S24" s="97" t="str">
        <f t="shared" si="0"/>
        <v>-</v>
      </c>
      <c r="T24" s="97">
        <f t="shared" si="1"/>
        <v>-1</v>
      </c>
      <c r="U24" s="96">
        <f t="shared" si="2"/>
        <v>0</v>
      </c>
      <c r="V24" s="96">
        <f t="shared" si="3"/>
        <v>-6</v>
      </c>
      <c r="W24" s="97">
        <f>R24/R22</f>
        <v>0</v>
      </c>
    </row>
    <row r="25" spans="2:23" x14ac:dyDescent="0.25">
      <c r="B25" s="92" t="s">
        <v>50</v>
      </c>
      <c r="C25" s="100">
        <v>6</v>
      </c>
      <c r="D25" s="100">
        <v>6</v>
      </c>
      <c r="E25" s="100">
        <v>3</v>
      </c>
      <c r="F25" s="100">
        <v>4</v>
      </c>
      <c r="G25" s="100">
        <v>5</v>
      </c>
      <c r="H25" s="100">
        <v>4</v>
      </c>
      <c r="I25" s="101">
        <f t="shared" si="4"/>
        <v>-0.19999999999999996</v>
      </c>
      <c r="J25" s="101">
        <f t="shared" si="5"/>
        <v>-0.33333333333333337</v>
      </c>
      <c r="K25" s="100">
        <f t="shared" si="6"/>
        <v>-1</v>
      </c>
      <c r="L25" s="100">
        <f t="shared" si="7"/>
        <v>-2</v>
      </c>
      <c r="M25" s="94">
        <f>H25/H25</f>
        <v>1</v>
      </c>
      <c r="N25" s="100">
        <v>6</v>
      </c>
      <c r="O25" s="100">
        <v>3</v>
      </c>
      <c r="P25" s="100">
        <v>5</v>
      </c>
      <c r="Q25" s="100">
        <v>5</v>
      </c>
      <c r="R25" s="100">
        <v>5</v>
      </c>
      <c r="S25" s="101">
        <f t="shared" si="0"/>
        <v>0</v>
      </c>
      <c r="T25" s="101">
        <f t="shared" si="1"/>
        <v>-0.16666666666666663</v>
      </c>
      <c r="U25" s="100">
        <f t="shared" si="2"/>
        <v>0</v>
      </c>
      <c r="V25" s="100">
        <f t="shared" si="3"/>
        <v>-1</v>
      </c>
      <c r="W25" s="94">
        <f>R25/R25</f>
        <v>1</v>
      </c>
    </row>
    <row r="26" spans="2:23" x14ac:dyDescent="0.25">
      <c r="B26" s="95" t="s">
        <v>61</v>
      </c>
      <c r="C26" s="96">
        <v>5</v>
      </c>
      <c r="D26" s="96">
        <v>5</v>
      </c>
      <c r="E26" s="96">
        <v>2</v>
      </c>
      <c r="F26" s="96">
        <v>3</v>
      </c>
      <c r="G26" s="96">
        <v>4</v>
      </c>
      <c r="H26" s="96">
        <v>3</v>
      </c>
      <c r="I26" s="97">
        <f t="shared" si="4"/>
        <v>-0.25</v>
      </c>
      <c r="J26" s="97">
        <f t="shared" si="5"/>
        <v>-0.4</v>
      </c>
      <c r="K26" s="96">
        <f t="shared" si="6"/>
        <v>-1</v>
      </c>
      <c r="L26" s="96">
        <f t="shared" si="7"/>
        <v>-2</v>
      </c>
      <c r="M26" s="97">
        <f>H26/H25</f>
        <v>0.75</v>
      </c>
      <c r="N26" s="96">
        <v>5</v>
      </c>
      <c r="O26" s="96">
        <v>2</v>
      </c>
      <c r="P26" s="96">
        <v>4</v>
      </c>
      <c r="Q26" s="96">
        <v>4</v>
      </c>
      <c r="R26" s="96">
        <v>4</v>
      </c>
      <c r="S26" s="97">
        <f t="shared" si="0"/>
        <v>0</v>
      </c>
      <c r="T26" s="97">
        <f t="shared" si="1"/>
        <v>-0.19999999999999996</v>
      </c>
      <c r="U26" s="96">
        <f t="shared" si="2"/>
        <v>0</v>
      </c>
      <c r="V26" s="96">
        <f t="shared" si="3"/>
        <v>-1</v>
      </c>
      <c r="W26" s="97">
        <f>R26/R25</f>
        <v>0.8</v>
      </c>
    </row>
    <row r="27" spans="2:23" x14ac:dyDescent="0.25">
      <c r="B27" s="98" t="s">
        <v>62</v>
      </c>
      <c r="C27" s="53">
        <v>3</v>
      </c>
      <c r="D27" s="53">
        <v>3</v>
      </c>
      <c r="E27" s="53">
        <v>0</v>
      </c>
      <c r="F27" s="53">
        <v>0</v>
      </c>
      <c r="G27" s="53">
        <v>0</v>
      </c>
      <c r="H27" s="53">
        <v>0</v>
      </c>
      <c r="I27" s="99" t="str">
        <f t="shared" si="4"/>
        <v>-</v>
      </c>
      <c r="J27" s="99">
        <f t="shared" si="5"/>
        <v>-1</v>
      </c>
      <c r="K27" s="53">
        <f t="shared" si="6"/>
        <v>0</v>
      </c>
      <c r="L27" s="53">
        <f t="shared" si="7"/>
        <v>-3</v>
      </c>
      <c r="M27" s="99">
        <f>H27/H25</f>
        <v>0</v>
      </c>
      <c r="N27" s="53">
        <v>3</v>
      </c>
      <c r="O27" s="53">
        <v>2</v>
      </c>
      <c r="P27" s="53">
        <v>0</v>
      </c>
      <c r="Q27" s="53">
        <v>0</v>
      </c>
      <c r="R27" s="53">
        <v>3</v>
      </c>
      <c r="S27" s="99" t="str">
        <f t="shared" si="0"/>
        <v>-</v>
      </c>
      <c r="T27" s="99">
        <f t="shared" si="1"/>
        <v>0</v>
      </c>
      <c r="U27" s="53">
        <f t="shared" si="2"/>
        <v>3</v>
      </c>
      <c r="V27" s="53">
        <f t="shared" si="3"/>
        <v>0</v>
      </c>
      <c r="W27" s="99">
        <f>R27/R25</f>
        <v>0.6</v>
      </c>
    </row>
    <row r="28" spans="2:23" x14ac:dyDescent="0.25">
      <c r="B28" s="98" t="s">
        <v>63</v>
      </c>
      <c r="C28" s="53">
        <v>2</v>
      </c>
      <c r="D28" s="53">
        <v>2</v>
      </c>
      <c r="E28" s="53">
        <v>0</v>
      </c>
      <c r="F28" s="53">
        <v>0</v>
      </c>
      <c r="G28" s="53">
        <v>0</v>
      </c>
      <c r="H28" s="53">
        <v>0</v>
      </c>
      <c r="I28" s="99" t="str">
        <f t="shared" si="4"/>
        <v>-</v>
      </c>
      <c r="J28" s="99">
        <f t="shared" si="5"/>
        <v>-1</v>
      </c>
      <c r="K28" s="53">
        <f t="shared" si="6"/>
        <v>0</v>
      </c>
      <c r="L28" s="53">
        <f t="shared" si="7"/>
        <v>-2</v>
      </c>
      <c r="M28" s="99">
        <f>H28/H25</f>
        <v>0</v>
      </c>
      <c r="N28" s="53">
        <v>2</v>
      </c>
      <c r="O28" s="53">
        <v>0</v>
      </c>
      <c r="P28" s="53">
        <v>0</v>
      </c>
      <c r="Q28" s="53">
        <v>0</v>
      </c>
      <c r="R28" s="53">
        <v>1</v>
      </c>
      <c r="S28" s="99" t="str">
        <f t="shared" si="0"/>
        <v>-</v>
      </c>
      <c r="T28" s="99">
        <f t="shared" si="1"/>
        <v>-0.5</v>
      </c>
      <c r="U28" s="53">
        <f t="shared" si="2"/>
        <v>1</v>
      </c>
      <c r="V28" s="53">
        <f t="shared" si="3"/>
        <v>-1</v>
      </c>
      <c r="W28" s="99">
        <f>R28/R25</f>
        <v>0.2</v>
      </c>
    </row>
    <row r="29" spans="2:23" x14ac:dyDescent="0.25">
      <c r="B29" s="92" t="s">
        <v>51</v>
      </c>
      <c r="C29" s="100">
        <v>79</v>
      </c>
      <c r="D29" s="100">
        <v>78</v>
      </c>
      <c r="E29" s="100">
        <v>33</v>
      </c>
      <c r="F29" s="100">
        <v>37</v>
      </c>
      <c r="G29" s="100">
        <v>59</v>
      </c>
      <c r="H29" s="100">
        <v>62</v>
      </c>
      <c r="I29" s="101">
        <f t="shared" si="4"/>
        <v>5.0847457627118731E-2</v>
      </c>
      <c r="J29" s="101">
        <f t="shared" si="5"/>
        <v>-0.20512820512820518</v>
      </c>
      <c r="K29" s="100">
        <f t="shared" si="6"/>
        <v>3</v>
      </c>
      <c r="L29" s="100">
        <f t="shared" si="7"/>
        <v>-16</v>
      </c>
      <c r="M29" s="94">
        <f>H29/H29</f>
        <v>1</v>
      </c>
      <c r="N29" s="100">
        <v>79</v>
      </c>
      <c r="O29" s="100">
        <v>25</v>
      </c>
      <c r="P29" s="100">
        <v>56</v>
      </c>
      <c r="Q29" s="100">
        <v>61</v>
      </c>
      <c r="R29" s="100">
        <v>62</v>
      </c>
      <c r="S29" s="101">
        <f t="shared" si="0"/>
        <v>1.6393442622950838E-2</v>
      </c>
      <c r="T29" s="101">
        <f t="shared" si="1"/>
        <v>-0.21518987341772156</v>
      </c>
      <c r="U29" s="100">
        <f t="shared" si="2"/>
        <v>1</v>
      </c>
      <c r="V29" s="100">
        <f t="shared" si="3"/>
        <v>-17</v>
      </c>
      <c r="W29" s="94">
        <f>R29/R29</f>
        <v>1</v>
      </c>
    </row>
    <row r="30" spans="2:23" x14ac:dyDescent="0.25">
      <c r="B30" s="95" t="s">
        <v>61</v>
      </c>
      <c r="C30" s="96">
        <v>56</v>
      </c>
      <c r="D30" s="96">
        <v>54</v>
      </c>
      <c r="E30" s="96">
        <v>21</v>
      </c>
      <c r="F30" s="96">
        <v>25</v>
      </c>
      <c r="G30" s="96">
        <v>41</v>
      </c>
      <c r="H30" s="96">
        <v>43</v>
      </c>
      <c r="I30" s="97">
        <f t="shared" si="4"/>
        <v>4.8780487804878092E-2</v>
      </c>
      <c r="J30" s="97">
        <f t="shared" si="5"/>
        <v>-0.20370370370370372</v>
      </c>
      <c r="K30" s="96">
        <f t="shared" si="6"/>
        <v>2</v>
      </c>
      <c r="L30" s="96">
        <f t="shared" si="7"/>
        <v>-11</v>
      </c>
      <c r="M30" s="97">
        <f>H30/H29</f>
        <v>0.69354838709677424</v>
      </c>
      <c r="N30" s="96">
        <v>55</v>
      </c>
      <c r="O30" s="96">
        <v>14</v>
      </c>
      <c r="P30" s="96">
        <v>39</v>
      </c>
      <c r="Q30" s="96">
        <v>42</v>
      </c>
      <c r="R30" s="96">
        <v>43</v>
      </c>
      <c r="S30" s="97">
        <f t="shared" si="0"/>
        <v>2.3809523809523725E-2</v>
      </c>
      <c r="T30" s="97">
        <f t="shared" si="1"/>
        <v>-0.21818181818181814</v>
      </c>
      <c r="U30" s="96">
        <f t="shared" si="2"/>
        <v>1</v>
      </c>
      <c r="V30" s="96">
        <f t="shared" si="3"/>
        <v>-12</v>
      </c>
      <c r="W30" s="97">
        <f>R30/R29</f>
        <v>0.69354838709677424</v>
      </c>
    </row>
    <row r="31" spans="2:23" x14ac:dyDescent="0.25">
      <c r="B31" s="98" t="s">
        <v>62</v>
      </c>
      <c r="C31" s="53">
        <v>28</v>
      </c>
      <c r="D31" s="53">
        <v>27</v>
      </c>
      <c r="E31" s="53">
        <v>11</v>
      </c>
      <c r="F31" s="53">
        <v>14</v>
      </c>
      <c r="G31" s="53">
        <v>25</v>
      </c>
      <c r="H31" s="53">
        <v>26</v>
      </c>
      <c r="I31" s="99">
        <f t="shared" si="4"/>
        <v>4.0000000000000036E-2</v>
      </c>
      <c r="J31" s="99">
        <f t="shared" si="5"/>
        <v>-3.703703703703709E-2</v>
      </c>
      <c r="K31" s="53">
        <f t="shared" si="6"/>
        <v>1</v>
      </c>
      <c r="L31" s="53">
        <f t="shared" si="7"/>
        <v>-1</v>
      </c>
      <c r="M31" s="99">
        <f>H31/H29</f>
        <v>0.41935483870967744</v>
      </c>
      <c r="N31" s="53">
        <v>27</v>
      </c>
      <c r="O31" s="53">
        <v>7</v>
      </c>
      <c r="P31" s="53">
        <v>23</v>
      </c>
      <c r="Q31" s="53">
        <v>26</v>
      </c>
      <c r="R31" s="53">
        <v>26</v>
      </c>
      <c r="S31" s="99">
        <f t="shared" si="0"/>
        <v>0</v>
      </c>
      <c r="T31" s="99">
        <f t="shared" si="1"/>
        <v>-3.703703703703709E-2</v>
      </c>
      <c r="U31" s="53">
        <f t="shared" si="2"/>
        <v>0</v>
      </c>
      <c r="V31" s="53">
        <f t="shared" si="3"/>
        <v>-1</v>
      </c>
      <c r="W31" s="99">
        <f>R31/R29</f>
        <v>0.41935483870967744</v>
      </c>
    </row>
    <row r="32" spans="2:23" x14ac:dyDescent="0.25">
      <c r="B32" s="98" t="s">
        <v>63</v>
      </c>
      <c r="C32" s="53">
        <v>28</v>
      </c>
      <c r="D32" s="53">
        <v>28</v>
      </c>
      <c r="E32" s="53">
        <v>10</v>
      </c>
      <c r="F32" s="53">
        <v>11</v>
      </c>
      <c r="G32" s="53">
        <v>16</v>
      </c>
      <c r="H32" s="53">
        <v>17</v>
      </c>
      <c r="I32" s="99">
        <f t="shared" si="4"/>
        <v>6.25E-2</v>
      </c>
      <c r="J32" s="99">
        <f t="shared" si="5"/>
        <v>-0.3928571428571429</v>
      </c>
      <c r="K32" s="53">
        <f t="shared" si="6"/>
        <v>1</v>
      </c>
      <c r="L32" s="53">
        <f t="shared" si="7"/>
        <v>-11</v>
      </c>
      <c r="M32" s="99">
        <f>H32/H29</f>
        <v>0.27419354838709675</v>
      </c>
      <c r="N32" s="53">
        <v>28</v>
      </c>
      <c r="O32" s="53">
        <v>7</v>
      </c>
      <c r="P32" s="53">
        <v>16</v>
      </c>
      <c r="Q32" s="53">
        <v>16</v>
      </c>
      <c r="R32" s="53">
        <v>17</v>
      </c>
      <c r="S32" s="99">
        <f t="shared" si="0"/>
        <v>6.25E-2</v>
      </c>
      <c r="T32" s="99">
        <f t="shared" si="1"/>
        <v>-0.3928571428571429</v>
      </c>
      <c r="U32" s="53">
        <f t="shared" si="2"/>
        <v>1</v>
      </c>
      <c r="V32" s="53">
        <f t="shared" si="3"/>
        <v>-11</v>
      </c>
      <c r="W32" s="99">
        <f>R32/R29</f>
        <v>0.27419354838709675</v>
      </c>
    </row>
    <row r="33" spans="2:23" x14ac:dyDescent="0.25">
      <c r="B33" s="95" t="s">
        <v>64</v>
      </c>
      <c r="C33" s="96">
        <v>24</v>
      </c>
      <c r="D33" s="96">
        <v>24</v>
      </c>
      <c r="E33" s="96">
        <v>12</v>
      </c>
      <c r="F33" s="96">
        <v>12</v>
      </c>
      <c r="G33" s="96">
        <v>18</v>
      </c>
      <c r="H33" s="96">
        <v>19</v>
      </c>
      <c r="I33" s="97">
        <f t="shared" si="4"/>
        <v>5.555555555555558E-2</v>
      </c>
      <c r="J33" s="97">
        <f t="shared" si="5"/>
        <v>-0.20833333333333337</v>
      </c>
      <c r="K33" s="96">
        <f t="shared" si="6"/>
        <v>1</v>
      </c>
      <c r="L33" s="96">
        <f t="shared" si="7"/>
        <v>-5</v>
      </c>
      <c r="M33" s="97">
        <f>H33/H29</f>
        <v>0.30645161290322581</v>
      </c>
      <c r="N33" s="96">
        <v>24</v>
      </c>
      <c r="O33" s="96">
        <v>11</v>
      </c>
      <c r="P33" s="96">
        <v>17</v>
      </c>
      <c r="Q33" s="96">
        <v>19</v>
      </c>
      <c r="R33" s="96">
        <v>19</v>
      </c>
      <c r="S33" s="97">
        <f t="shared" si="0"/>
        <v>0</v>
      </c>
      <c r="T33" s="97">
        <f t="shared" si="1"/>
        <v>-0.20833333333333337</v>
      </c>
      <c r="U33" s="96">
        <f t="shared" si="2"/>
        <v>0</v>
      </c>
      <c r="V33" s="96">
        <f t="shared" si="3"/>
        <v>-5</v>
      </c>
      <c r="W33" s="97">
        <f>R33/R29</f>
        <v>0.30645161290322581</v>
      </c>
    </row>
    <row r="34" spans="2:23" x14ac:dyDescent="0.25">
      <c r="B34" s="92" t="s">
        <v>52</v>
      </c>
      <c r="C34" s="100">
        <v>9</v>
      </c>
      <c r="D34" s="100">
        <v>9</v>
      </c>
      <c r="E34" s="100">
        <v>4</v>
      </c>
      <c r="F34" s="100">
        <v>3</v>
      </c>
      <c r="G34" s="100">
        <v>5</v>
      </c>
      <c r="H34" s="100">
        <v>5</v>
      </c>
      <c r="I34" s="101">
        <f t="shared" si="4"/>
        <v>0</v>
      </c>
      <c r="J34" s="101">
        <f t="shared" si="5"/>
        <v>-0.44444444444444442</v>
      </c>
      <c r="K34" s="100">
        <f t="shared" si="6"/>
        <v>0</v>
      </c>
      <c r="L34" s="100">
        <f t="shared" si="7"/>
        <v>-4</v>
      </c>
      <c r="M34" s="94">
        <f>H34/H34</f>
        <v>1</v>
      </c>
      <c r="N34" s="100">
        <v>9</v>
      </c>
      <c r="O34" s="100">
        <v>2</v>
      </c>
      <c r="P34" s="100">
        <v>4</v>
      </c>
      <c r="Q34" s="100">
        <v>5</v>
      </c>
      <c r="R34" s="100">
        <v>6</v>
      </c>
      <c r="S34" s="101">
        <f t="shared" si="0"/>
        <v>0.19999999999999996</v>
      </c>
      <c r="T34" s="101">
        <f t="shared" si="1"/>
        <v>-0.33333333333333337</v>
      </c>
      <c r="U34" s="100">
        <f t="shared" si="2"/>
        <v>1</v>
      </c>
      <c r="V34" s="100">
        <f t="shared" si="3"/>
        <v>-3</v>
      </c>
      <c r="W34" s="94">
        <f>R34/R34</f>
        <v>1</v>
      </c>
    </row>
    <row r="35" spans="2:23" x14ac:dyDescent="0.25">
      <c r="B35" s="95" t="s">
        <v>61</v>
      </c>
      <c r="C35" s="96">
        <v>9</v>
      </c>
      <c r="D35" s="96">
        <v>9</v>
      </c>
      <c r="E35" s="96">
        <v>4</v>
      </c>
      <c r="F35" s="96">
        <v>3</v>
      </c>
      <c r="G35" s="96">
        <v>5</v>
      </c>
      <c r="H35" s="96">
        <v>5</v>
      </c>
      <c r="I35" s="97">
        <f t="shared" si="4"/>
        <v>0</v>
      </c>
      <c r="J35" s="97">
        <f t="shared" si="5"/>
        <v>-0.44444444444444442</v>
      </c>
      <c r="K35" s="96">
        <f t="shared" si="6"/>
        <v>0</v>
      </c>
      <c r="L35" s="96">
        <f t="shared" si="7"/>
        <v>-4</v>
      </c>
      <c r="M35" s="97">
        <f>H35/H34</f>
        <v>1</v>
      </c>
      <c r="N35" s="96">
        <v>9</v>
      </c>
      <c r="O35" s="96">
        <v>2</v>
      </c>
      <c r="P35" s="96">
        <v>4</v>
      </c>
      <c r="Q35" s="96">
        <v>5</v>
      </c>
      <c r="R35" s="96">
        <v>6</v>
      </c>
      <c r="S35" s="97">
        <f t="shared" si="0"/>
        <v>0.19999999999999996</v>
      </c>
      <c r="T35" s="97">
        <f t="shared" si="1"/>
        <v>-0.33333333333333337</v>
      </c>
      <c r="U35" s="96">
        <f t="shared" si="2"/>
        <v>1</v>
      </c>
      <c r="V35" s="96">
        <f t="shared" si="3"/>
        <v>-3</v>
      </c>
      <c r="W35" s="97">
        <f>R35/R34</f>
        <v>1</v>
      </c>
    </row>
    <row r="36" spans="2:23" x14ac:dyDescent="0.25">
      <c r="B36" s="92" t="s">
        <v>53</v>
      </c>
      <c r="C36" s="100">
        <v>15</v>
      </c>
      <c r="D36" s="100">
        <v>15</v>
      </c>
      <c r="E36" s="100">
        <v>6</v>
      </c>
      <c r="F36" s="100">
        <v>7</v>
      </c>
      <c r="G36" s="100">
        <v>11</v>
      </c>
      <c r="H36" s="100">
        <v>12</v>
      </c>
      <c r="I36" s="101">
        <f t="shared" si="4"/>
        <v>9.0909090909090828E-2</v>
      </c>
      <c r="J36" s="101">
        <f t="shared" si="5"/>
        <v>-0.19999999999999996</v>
      </c>
      <c r="K36" s="100">
        <f t="shared" si="6"/>
        <v>1</v>
      </c>
      <c r="L36" s="100">
        <f t="shared" si="7"/>
        <v>-3</v>
      </c>
      <c r="M36" s="101">
        <f>H36/H36</f>
        <v>1</v>
      </c>
      <c r="N36" s="100">
        <v>15</v>
      </c>
      <c r="O36" s="100">
        <v>4</v>
      </c>
      <c r="P36" s="100">
        <v>10</v>
      </c>
      <c r="Q36" s="100">
        <v>12</v>
      </c>
      <c r="R36" s="100">
        <v>12</v>
      </c>
      <c r="S36" s="101">
        <f t="shared" si="0"/>
        <v>0</v>
      </c>
      <c r="T36" s="101">
        <f t="shared" si="1"/>
        <v>-0.19999999999999996</v>
      </c>
      <c r="U36" s="100">
        <f t="shared" si="2"/>
        <v>0</v>
      </c>
      <c r="V36" s="100">
        <f t="shared" si="3"/>
        <v>-3</v>
      </c>
      <c r="W36" s="101">
        <f>R36/R36</f>
        <v>1</v>
      </c>
    </row>
    <row r="37" spans="2:23" x14ac:dyDescent="0.25">
      <c r="B37" s="95" t="s">
        <v>61</v>
      </c>
      <c r="C37" s="96">
        <v>5</v>
      </c>
      <c r="D37" s="96">
        <v>5</v>
      </c>
      <c r="E37" s="96">
        <v>2</v>
      </c>
      <c r="F37" s="96">
        <v>3</v>
      </c>
      <c r="G37" s="96">
        <v>6</v>
      </c>
      <c r="H37" s="96">
        <v>6</v>
      </c>
      <c r="I37" s="97">
        <f t="shared" si="4"/>
        <v>0</v>
      </c>
      <c r="J37" s="97">
        <f t="shared" si="5"/>
        <v>0.19999999999999996</v>
      </c>
      <c r="K37" s="96">
        <f t="shared" si="6"/>
        <v>0</v>
      </c>
      <c r="L37" s="96">
        <f t="shared" si="7"/>
        <v>1</v>
      </c>
      <c r="M37" s="97">
        <f>H37/H36</f>
        <v>0.5</v>
      </c>
      <c r="N37" s="96">
        <v>5</v>
      </c>
      <c r="O37" s="96">
        <v>2</v>
      </c>
      <c r="P37" s="96">
        <v>5</v>
      </c>
      <c r="Q37" s="96">
        <v>6</v>
      </c>
      <c r="R37" s="96">
        <v>6</v>
      </c>
      <c r="S37" s="97">
        <f t="shared" si="0"/>
        <v>0</v>
      </c>
      <c r="T37" s="97">
        <f t="shared" si="1"/>
        <v>0.19999999999999996</v>
      </c>
      <c r="U37" s="96">
        <f t="shared" si="2"/>
        <v>0</v>
      </c>
      <c r="V37" s="96">
        <f t="shared" si="3"/>
        <v>1</v>
      </c>
      <c r="W37" s="97">
        <f>R37/R36</f>
        <v>0.5</v>
      </c>
    </row>
    <row r="38" spans="2:23" x14ac:dyDescent="0.25">
      <c r="B38" s="95" t="s">
        <v>64</v>
      </c>
      <c r="C38" s="96">
        <v>10</v>
      </c>
      <c r="D38" s="96">
        <v>10</v>
      </c>
      <c r="E38" s="96">
        <v>3</v>
      </c>
      <c r="F38" s="96">
        <v>3</v>
      </c>
      <c r="G38" s="96">
        <v>5</v>
      </c>
      <c r="H38" s="96">
        <v>6</v>
      </c>
      <c r="I38" s="97">
        <f t="shared" si="4"/>
        <v>0.19999999999999996</v>
      </c>
      <c r="J38" s="97">
        <f t="shared" si="5"/>
        <v>-0.4</v>
      </c>
      <c r="K38" s="96">
        <f t="shared" si="6"/>
        <v>1</v>
      </c>
      <c r="L38" s="96">
        <f t="shared" si="7"/>
        <v>-4</v>
      </c>
      <c r="M38" s="97">
        <f>H38/H36</f>
        <v>0.5</v>
      </c>
      <c r="N38" s="96">
        <v>10</v>
      </c>
      <c r="O38" s="96">
        <v>2</v>
      </c>
      <c r="P38" s="96">
        <v>5</v>
      </c>
      <c r="Q38" s="96">
        <v>6</v>
      </c>
      <c r="R38" s="96">
        <v>6</v>
      </c>
      <c r="S38" s="97">
        <f t="shared" si="0"/>
        <v>0</v>
      </c>
      <c r="T38" s="97">
        <f t="shared" si="1"/>
        <v>-0.4</v>
      </c>
      <c r="U38" s="96">
        <f t="shared" si="2"/>
        <v>0</v>
      </c>
      <c r="V38" s="96">
        <f t="shared" si="3"/>
        <v>-4</v>
      </c>
      <c r="W38" s="97">
        <f>R38/R36</f>
        <v>0.5</v>
      </c>
    </row>
    <row r="39" spans="2:23" x14ac:dyDescent="0.25">
      <c r="B39" s="92" t="s">
        <v>54</v>
      </c>
      <c r="C39" s="100">
        <v>24</v>
      </c>
      <c r="D39" s="100">
        <v>23</v>
      </c>
      <c r="E39" s="100">
        <v>11</v>
      </c>
      <c r="F39" s="100">
        <v>12</v>
      </c>
      <c r="G39" s="100">
        <v>17</v>
      </c>
      <c r="H39" s="100">
        <v>19</v>
      </c>
      <c r="I39" s="101">
        <f t="shared" si="4"/>
        <v>0.11764705882352944</v>
      </c>
      <c r="J39" s="101">
        <f t="shared" si="5"/>
        <v>-0.17391304347826086</v>
      </c>
      <c r="K39" s="100">
        <f t="shared" si="6"/>
        <v>2</v>
      </c>
      <c r="L39" s="100">
        <f t="shared" si="7"/>
        <v>-4</v>
      </c>
      <c r="M39" s="94">
        <f>H39/H39</f>
        <v>1</v>
      </c>
      <c r="N39" s="100">
        <v>23</v>
      </c>
      <c r="O39" s="100">
        <v>10</v>
      </c>
      <c r="P39" s="100">
        <v>14</v>
      </c>
      <c r="Q39" s="100">
        <v>19</v>
      </c>
      <c r="R39" s="100">
        <v>20</v>
      </c>
      <c r="S39" s="101">
        <f t="shared" si="0"/>
        <v>5.2631578947368363E-2</v>
      </c>
      <c r="T39" s="101">
        <f t="shared" si="1"/>
        <v>-0.13043478260869568</v>
      </c>
      <c r="U39" s="100">
        <f t="shared" si="2"/>
        <v>1</v>
      </c>
      <c r="V39" s="100">
        <f t="shared" si="3"/>
        <v>-3</v>
      </c>
      <c r="W39" s="94">
        <f>R39/R39</f>
        <v>1</v>
      </c>
    </row>
    <row r="40" spans="2:23" x14ac:dyDescent="0.25">
      <c r="B40" s="95" t="s">
        <v>61</v>
      </c>
      <c r="C40" s="96">
        <v>24</v>
      </c>
      <c r="D40" s="96">
        <v>23</v>
      </c>
      <c r="E40" s="96">
        <v>11</v>
      </c>
      <c r="F40" s="96">
        <v>12</v>
      </c>
      <c r="G40" s="96">
        <v>17</v>
      </c>
      <c r="H40" s="96">
        <v>19</v>
      </c>
      <c r="I40" s="97">
        <f t="shared" si="4"/>
        <v>0.11764705882352944</v>
      </c>
      <c r="J40" s="97">
        <f t="shared" si="5"/>
        <v>-0.17391304347826086</v>
      </c>
      <c r="K40" s="96">
        <f t="shared" si="6"/>
        <v>2</v>
      </c>
      <c r="L40" s="96">
        <f t="shared" si="7"/>
        <v>-4</v>
      </c>
      <c r="M40" s="97">
        <f>H40/H39</f>
        <v>1</v>
      </c>
      <c r="N40" s="96">
        <v>23</v>
      </c>
      <c r="O40" s="96">
        <v>10</v>
      </c>
      <c r="P40" s="96">
        <v>14</v>
      </c>
      <c r="Q40" s="96">
        <v>19</v>
      </c>
      <c r="R40" s="96">
        <v>20</v>
      </c>
      <c r="S40" s="97">
        <f t="shared" si="0"/>
        <v>5.2631578947368363E-2</v>
      </c>
      <c r="T40" s="97">
        <f t="shared" si="1"/>
        <v>-0.13043478260869568</v>
      </c>
      <c r="U40" s="96">
        <f t="shared" si="2"/>
        <v>1</v>
      </c>
      <c r="V40" s="96">
        <f t="shared" si="3"/>
        <v>-3</v>
      </c>
      <c r="W40" s="97">
        <f>R40/R39</f>
        <v>1</v>
      </c>
    </row>
    <row r="41" spans="2:23" x14ac:dyDescent="0.25">
      <c r="B41" s="98" t="s">
        <v>62</v>
      </c>
      <c r="C41" s="53">
        <v>5</v>
      </c>
      <c r="D41" s="53">
        <v>5</v>
      </c>
      <c r="E41" s="53">
        <v>4</v>
      </c>
      <c r="F41" s="53">
        <v>7</v>
      </c>
      <c r="G41" s="53">
        <v>7</v>
      </c>
      <c r="H41" s="53">
        <v>7</v>
      </c>
      <c r="I41" s="99">
        <f t="shared" si="4"/>
        <v>0</v>
      </c>
      <c r="J41" s="99">
        <f t="shared" si="5"/>
        <v>0.39999999999999991</v>
      </c>
      <c r="K41" s="53">
        <f t="shared" si="6"/>
        <v>0</v>
      </c>
      <c r="L41" s="53">
        <f t="shared" si="7"/>
        <v>2</v>
      </c>
      <c r="M41" s="99">
        <f>H41/H39</f>
        <v>0.36842105263157893</v>
      </c>
      <c r="N41" s="53">
        <v>5</v>
      </c>
      <c r="O41" s="53">
        <v>5</v>
      </c>
      <c r="P41" s="53">
        <v>7</v>
      </c>
      <c r="Q41" s="53">
        <v>7</v>
      </c>
      <c r="R41" s="53">
        <v>7</v>
      </c>
      <c r="S41" s="99">
        <f t="shared" si="0"/>
        <v>0</v>
      </c>
      <c r="T41" s="99">
        <f t="shared" si="1"/>
        <v>0.39999999999999991</v>
      </c>
      <c r="U41" s="53">
        <f t="shared" si="2"/>
        <v>0</v>
      </c>
      <c r="V41" s="53">
        <f t="shared" si="3"/>
        <v>2</v>
      </c>
      <c r="W41" s="99">
        <f>R41/R39</f>
        <v>0.35</v>
      </c>
    </row>
    <row r="42" spans="2:23" x14ac:dyDescent="0.25">
      <c r="B42" s="98" t="s">
        <v>63</v>
      </c>
      <c r="C42" s="53">
        <v>19</v>
      </c>
      <c r="D42" s="53">
        <v>18</v>
      </c>
      <c r="E42" s="53">
        <v>7</v>
      </c>
      <c r="F42" s="53">
        <v>6</v>
      </c>
      <c r="G42" s="53">
        <v>10</v>
      </c>
      <c r="H42" s="53">
        <v>12</v>
      </c>
      <c r="I42" s="99">
        <f t="shared" si="4"/>
        <v>0.19999999999999996</v>
      </c>
      <c r="J42" s="99">
        <f t="shared" si="5"/>
        <v>-0.33333333333333337</v>
      </c>
      <c r="K42" s="53">
        <f t="shared" si="6"/>
        <v>2</v>
      </c>
      <c r="L42" s="53">
        <f t="shared" si="7"/>
        <v>-6</v>
      </c>
      <c r="M42" s="99">
        <f>H42/H39</f>
        <v>0.63157894736842102</v>
      </c>
      <c r="N42" s="53">
        <v>18</v>
      </c>
      <c r="O42" s="53">
        <v>5</v>
      </c>
      <c r="P42" s="53">
        <v>7</v>
      </c>
      <c r="Q42" s="53">
        <v>12</v>
      </c>
      <c r="R42" s="53">
        <v>13</v>
      </c>
      <c r="S42" s="99">
        <f t="shared" si="0"/>
        <v>8.3333333333333259E-2</v>
      </c>
      <c r="T42" s="99">
        <f t="shared" si="1"/>
        <v>-0.27777777777777779</v>
      </c>
      <c r="U42" s="53">
        <f t="shared" si="2"/>
        <v>1</v>
      </c>
      <c r="V42" s="53">
        <f t="shared" si="3"/>
        <v>-5</v>
      </c>
      <c r="W42" s="99">
        <f>R42/R39</f>
        <v>0.65</v>
      </c>
    </row>
    <row r="43" spans="2:23" x14ac:dyDescent="0.25">
      <c r="B43" s="92" t="s">
        <v>55</v>
      </c>
      <c r="C43" s="100">
        <v>19</v>
      </c>
      <c r="D43" s="100">
        <v>19</v>
      </c>
      <c r="E43" s="100">
        <v>9</v>
      </c>
      <c r="F43" s="100">
        <v>11</v>
      </c>
      <c r="G43" s="100">
        <v>14</v>
      </c>
      <c r="H43" s="100">
        <v>14</v>
      </c>
      <c r="I43" s="101">
        <f t="shared" si="4"/>
        <v>0</v>
      </c>
      <c r="J43" s="101">
        <f t="shared" si="5"/>
        <v>-0.26315789473684215</v>
      </c>
      <c r="K43" s="100">
        <f t="shared" si="6"/>
        <v>0</v>
      </c>
      <c r="L43" s="100">
        <f t="shared" si="7"/>
        <v>-5</v>
      </c>
      <c r="M43" s="94">
        <f>H43/H43</f>
        <v>1</v>
      </c>
      <c r="N43" s="100">
        <v>19</v>
      </c>
      <c r="O43" s="100">
        <v>9</v>
      </c>
      <c r="P43" s="100">
        <v>14</v>
      </c>
      <c r="Q43" s="100">
        <v>14</v>
      </c>
      <c r="R43" s="100">
        <v>14</v>
      </c>
      <c r="S43" s="101">
        <f t="shared" si="0"/>
        <v>0</v>
      </c>
      <c r="T43" s="101">
        <f t="shared" si="1"/>
        <v>-0.26315789473684215</v>
      </c>
      <c r="U43" s="100">
        <f t="shared" si="2"/>
        <v>0</v>
      </c>
      <c r="V43" s="100">
        <f t="shared" si="3"/>
        <v>-5</v>
      </c>
      <c r="W43" s="94">
        <f>R43/R43</f>
        <v>1</v>
      </c>
    </row>
    <row r="44" spans="2:23" x14ac:dyDescent="0.25">
      <c r="B44" s="95" t="s">
        <v>61</v>
      </c>
      <c r="C44" s="96">
        <v>6</v>
      </c>
      <c r="D44" s="96">
        <v>7</v>
      </c>
      <c r="E44" s="96">
        <v>4</v>
      </c>
      <c r="F44" s="96">
        <v>5</v>
      </c>
      <c r="G44" s="96">
        <v>8</v>
      </c>
      <c r="H44" s="96">
        <v>8</v>
      </c>
      <c r="I44" s="97">
        <f t="shared" si="4"/>
        <v>0</v>
      </c>
      <c r="J44" s="97">
        <f t="shared" si="5"/>
        <v>0.14285714285714279</v>
      </c>
      <c r="K44" s="96">
        <f t="shared" si="6"/>
        <v>0</v>
      </c>
      <c r="L44" s="96">
        <f t="shared" si="7"/>
        <v>1</v>
      </c>
      <c r="M44" s="97">
        <f>H44/H43</f>
        <v>0.5714285714285714</v>
      </c>
      <c r="N44" s="96">
        <v>7</v>
      </c>
      <c r="O44" s="96">
        <v>4</v>
      </c>
      <c r="P44" s="96">
        <v>8</v>
      </c>
      <c r="Q44" s="96">
        <v>8</v>
      </c>
      <c r="R44" s="96">
        <v>8</v>
      </c>
      <c r="S44" s="97">
        <f t="shared" si="0"/>
        <v>0</v>
      </c>
      <c r="T44" s="97">
        <f t="shared" si="1"/>
        <v>0.14285714285714279</v>
      </c>
      <c r="U44" s="96">
        <f t="shared" si="2"/>
        <v>0</v>
      </c>
      <c r="V44" s="96">
        <f t="shared" si="3"/>
        <v>1</v>
      </c>
      <c r="W44" s="97">
        <f>R44/R43</f>
        <v>0.5714285714285714</v>
      </c>
    </row>
    <row r="45" spans="2:23" x14ac:dyDescent="0.25">
      <c r="B45" s="98" t="s">
        <v>62</v>
      </c>
      <c r="C45" s="53">
        <v>0</v>
      </c>
      <c r="D45" s="53">
        <v>5</v>
      </c>
      <c r="E45" s="53">
        <v>0</v>
      </c>
      <c r="F45" s="53">
        <v>4</v>
      </c>
      <c r="G45" s="53">
        <v>6</v>
      </c>
      <c r="H45" s="53">
        <v>6</v>
      </c>
      <c r="I45" s="99">
        <f t="shared" si="4"/>
        <v>0</v>
      </c>
      <c r="J45" s="99">
        <f t="shared" si="5"/>
        <v>0.19999999999999996</v>
      </c>
      <c r="K45" s="53">
        <f t="shared" si="6"/>
        <v>0</v>
      </c>
      <c r="L45" s="53">
        <f t="shared" si="7"/>
        <v>1</v>
      </c>
      <c r="M45" s="99">
        <f>H45/H43</f>
        <v>0.42857142857142855</v>
      </c>
      <c r="N45" s="53">
        <v>5</v>
      </c>
      <c r="O45" s="53">
        <v>0</v>
      </c>
      <c r="P45" s="53">
        <v>6</v>
      </c>
      <c r="Q45" s="53">
        <v>6</v>
      </c>
      <c r="R45" s="53">
        <v>6</v>
      </c>
      <c r="S45" s="99">
        <f t="shared" si="0"/>
        <v>0</v>
      </c>
      <c r="T45" s="99">
        <f t="shared" si="1"/>
        <v>0.19999999999999996</v>
      </c>
      <c r="U45" s="53">
        <f t="shared" si="2"/>
        <v>0</v>
      </c>
      <c r="V45" s="53">
        <f t="shared" si="3"/>
        <v>1</v>
      </c>
      <c r="W45" s="99">
        <f>R45/R43</f>
        <v>0.42857142857142855</v>
      </c>
    </row>
    <row r="46" spans="2:23" x14ac:dyDescent="0.25">
      <c r="B46" s="98" t="s">
        <v>63</v>
      </c>
      <c r="C46" s="53">
        <v>0</v>
      </c>
      <c r="D46" s="53">
        <v>2</v>
      </c>
      <c r="E46" s="53">
        <v>0</v>
      </c>
      <c r="F46" s="53">
        <v>2</v>
      </c>
      <c r="G46" s="53">
        <v>2</v>
      </c>
      <c r="H46" s="53">
        <v>2</v>
      </c>
      <c r="I46" s="99">
        <f t="shared" si="4"/>
        <v>0</v>
      </c>
      <c r="J46" s="99">
        <f t="shared" si="5"/>
        <v>0</v>
      </c>
      <c r="K46" s="53">
        <f t="shared" si="6"/>
        <v>0</v>
      </c>
      <c r="L46" s="53">
        <f t="shared" si="7"/>
        <v>0</v>
      </c>
      <c r="M46" s="99">
        <f>H46/H43</f>
        <v>0.14285714285714285</v>
      </c>
      <c r="N46" s="53">
        <v>2</v>
      </c>
      <c r="O46" s="53">
        <v>0</v>
      </c>
      <c r="P46" s="53">
        <v>2</v>
      </c>
      <c r="Q46" s="53">
        <v>2</v>
      </c>
      <c r="R46" s="53">
        <v>2</v>
      </c>
      <c r="S46" s="99">
        <f t="shared" si="0"/>
        <v>0</v>
      </c>
      <c r="T46" s="99">
        <f t="shared" si="1"/>
        <v>0</v>
      </c>
      <c r="U46" s="53">
        <f t="shared" si="2"/>
        <v>0</v>
      </c>
      <c r="V46" s="53">
        <f t="shared" si="3"/>
        <v>0</v>
      </c>
      <c r="W46" s="99">
        <f>R46/R43</f>
        <v>0.14285714285714285</v>
      </c>
    </row>
    <row r="47" spans="2:23" x14ac:dyDescent="0.25">
      <c r="B47" s="95" t="s">
        <v>64</v>
      </c>
      <c r="C47" s="96">
        <v>13</v>
      </c>
      <c r="D47" s="96">
        <v>12</v>
      </c>
      <c r="E47" s="96">
        <v>5</v>
      </c>
      <c r="F47" s="96">
        <v>6</v>
      </c>
      <c r="G47" s="96">
        <v>6</v>
      </c>
      <c r="H47" s="96">
        <v>6</v>
      </c>
      <c r="I47" s="97">
        <f t="shared" si="4"/>
        <v>0</v>
      </c>
      <c r="J47" s="97">
        <f t="shared" si="5"/>
        <v>-0.5</v>
      </c>
      <c r="K47" s="96">
        <f t="shared" si="6"/>
        <v>0</v>
      </c>
      <c r="L47" s="96">
        <f t="shared" si="7"/>
        <v>-6</v>
      </c>
      <c r="M47" s="97">
        <f>H47/H43</f>
        <v>0.42857142857142855</v>
      </c>
      <c r="N47" s="96">
        <v>12</v>
      </c>
      <c r="O47" s="96">
        <v>5</v>
      </c>
      <c r="P47" s="96">
        <v>6</v>
      </c>
      <c r="Q47" s="96">
        <v>6</v>
      </c>
      <c r="R47" s="96">
        <v>6</v>
      </c>
      <c r="S47" s="97">
        <f t="shared" si="0"/>
        <v>0</v>
      </c>
      <c r="T47" s="97">
        <f t="shared" si="1"/>
        <v>-0.5</v>
      </c>
      <c r="U47" s="96">
        <f t="shared" si="2"/>
        <v>0</v>
      </c>
      <c r="V47" s="96">
        <f t="shared" si="3"/>
        <v>-6</v>
      </c>
      <c r="W47" s="97">
        <f>R47/R43</f>
        <v>0.42857142857142855</v>
      </c>
    </row>
    <row r="48" spans="2:23" x14ac:dyDescent="0.25">
      <c r="B48" s="92" t="s">
        <v>56</v>
      </c>
      <c r="C48" s="100">
        <v>21</v>
      </c>
      <c r="D48" s="100">
        <v>22</v>
      </c>
      <c r="E48" s="100">
        <v>11</v>
      </c>
      <c r="F48" s="100">
        <v>13</v>
      </c>
      <c r="G48" s="100">
        <v>16</v>
      </c>
      <c r="H48" s="100">
        <v>16</v>
      </c>
      <c r="I48" s="101">
        <f t="shared" si="4"/>
        <v>0</v>
      </c>
      <c r="J48" s="101">
        <f t="shared" si="5"/>
        <v>-0.27272727272727271</v>
      </c>
      <c r="K48" s="100">
        <f t="shared" si="6"/>
        <v>0</v>
      </c>
      <c r="L48" s="100">
        <f t="shared" si="7"/>
        <v>-6</v>
      </c>
      <c r="M48" s="94">
        <f>H48/H48</f>
        <v>1</v>
      </c>
      <c r="N48" s="100">
        <v>22</v>
      </c>
      <c r="O48" s="100">
        <v>10</v>
      </c>
      <c r="P48" s="100">
        <v>16</v>
      </c>
      <c r="Q48" s="100">
        <v>16</v>
      </c>
      <c r="R48" s="100">
        <v>18</v>
      </c>
      <c r="S48" s="101">
        <f t="shared" si="0"/>
        <v>0.125</v>
      </c>
      <c r="T48" s="101">
        <f t="shared" si="1"/>
        <v>-0.18181818181818177</v>
      </c>
      <c r="U48" s="100">
        <f t="shared" si="2"/>
        <v>2</v>
      </c>
      <c r="V48" s="100">
        <f t="shared" si="3"/>
        <v>-4</v>
      </c>
      <c r="W48" s="94">
        <f>R48/R48</f>
        <v>1</v>
      </c>
    </row>
    <row r="49" spans="2:23" x14ac:dyDescent="0.25">
      <c r="B49" s="95" t="s">
        <v>61</v>
      </c>
      <c r="C49" s="96">
        <v>17</v>
      </c>
      <c r="D49" s="96">
        <v>18</v>
      </c>
      <c r="E49" s="96">
        <v>9</v>
      </c>
      <c r="F49" s="96">
        <v>12</v>
      </c>
      <c r="G49" s="96">
        <v>14</v>
      </c>
      <c r="H49" s="96">
        <v>13</v>
      </c>
      <c r="I49" s="97">
        <f t="shared" si="4"/>
        <v>-7.1428571428571397E-2</v>
      </c>
      <c r="J49" s="97">
        <f t="shared" si="5"/>
        <v>-0.27777777777777779</v>
      </c>
      <c r="K49" s="96">
        <f t="shared" si="6"/>
        <v>-1</v>
      </c>
      <c r="L49" s="96">
        <f t="shared" si="7"/>
        <v>-5</v>
      </c>
      <c r="M49" s="97">
        <f>H49/H48</f>
        <v>0.8125</v>
      </c>
      <c r="N49" s="96">
        <v>18</v>
      </c>
      <c r="O49" s="96">
        <v>9</v>
      </c>
      <c r="P49" s="96">
        <v>14</v>
      </c>
      <c r="Q49" s="96">
        <v>14</v>
      </c>
      <c r="R49" s="96">
        <v>15</v>
      </c>
      <c r="S49" s="97">
        <f t="shared" si="0"/>
        <v>7.1428571428571397E-2</v>
      </c>
      <c r="T49" s="97">
        <f t="shared" si="1"/>
        <v>-0.16666666666666663</v>
      </c>
      <c r="U49" s="96">
        <f t="shared" si="2"/>
        <v>1</v>
      </c>
      <c r="V49" s="96">
        <f t="shared" si="3"/>
        <v>-3</v>
      </c>
      <c r="W49" s="97">
        <f>R49/R48</f>
        <v>0.83333333333333337</v>
      </c>
    </row>
    <row r="50" spans="2:23" x14ac:dyDescent="0.25">
      <c r="B50" s="98" t="s">
        <v>62</v>
      </c>
      <c r="C50" s="53">
        <v>8</v>
      </c>
      <c r="D50" s="53">
        <v>9</v>
      </c>
      <c r="E50" s="53">
        <v>5</v>
      </c>
      <c r="F50" s="53">
        <v>8</v>
      </c>
      <c r="G50" s="53">
        <v>8</v>
      </c>
      <c r="H50" s="53">
        <v>8</v>
      </c>
      <c r="I50" s="99">
        <f t="shared" si="4"/>
        <v>0</v>
      </c>
      <c r="J50" s="99">
        <f t="shared" si="5"/>
        <v>-0.11111111111111116</v>
      </c>
      <c r="K50" s="53">
        <f t="shared" si="6"/>
        <v>0</v>
      </c>
      <c r="L50" s="53">
        <f t="shared" si="7"/>
        <v>-1</v>
      </c>
      <c r="M50" s="99">
        <f>H50/H48</f>
        <v>0.5</v>
      </c>
      <c r="N50" s="53">
        <v>9</v>
      </c>
      <c r="O50" s="53">
        <v>6</v>
      </c>
      <c r="P50" s="53">
        <v>9</v>
      </c>
      <c r="Q50" s="53">
        <v>8</v>
      </c>
      <c r="R50" s="53">
        <v>8</v>
      </c>
      <c r="S50" s="99">
        <f t="shared" si="0"/>
        <v>0</v>
      </c>
      <c r="T50" s="99">
        <f t="shared" si="1"/>
        <v>-0.11111111111111116</v>
      </c>
      <c r="U50" s="53">
        <f t="shared" si="2"/>
        <v>0</v>
      </c>
      <c r="V50" s="53">
        <f t="shared" si="3"/>
        <v>-1</v>
      </c>
      <c r="W50" s="99">
        <f>R50/R48</f>
        <v>0.44444444444444442</v>
      </c>
    </row>
    <row r="51" spans="2:23" x14ac:dyDescent="0.25">
      <c r="B51" s="98" t="s">
        <v>63</v>
      </c>
      <c r="C51" s="53">
        <v>9</v>
      </c>
      <c r="D51" s="53">
        <v>9</v>
      </c>
      <c r="E51" s="53">
        <v>4</v>
      </c>
      <c r="F51" s="53">
        <v>4</v>
      </c>
      <c r="G51" s="53">
        <v>6</v>
      </c>
      <c r="H51" s="53">
        <v>5</v>
      </c>
      <c r="I51" s="99">
        <f t="shared" si="4"/>
        <v>-0.16666666666666663</v>
      </c>
      <c r="J51" s="99">
        <f t="shared" si="5"/>
        <v>-0.44444444444444442</v>
      </c>
      <c r="K51" s="53">
        <f t="shared" si="6"/>
        <v>-1</v>
      </c>
      <c r="L51" s="53">
        <f t="shared" si="7"/>
        <v>-4</v>
      </c>
      <c r="M51" s="99">
        <f>H51/H48</f>
        <v>0.3125</v>
      </c>
      <c r="N51" s="53">
        <v>9</v>
      </c>
      <c r="O51" s="53">
        <v>3</v>
      </c>
      <c r="P51" s="53">
        <v>5</v>
      </c>
      <c r="Q51" s="53">
        <v>6</v>
      </c>
      <c r="R51" s="53">
        <v>7</v>
      </c>
      <c r="S51" s="99">
        <f t="shared" si="0"/>
        <v>0.16666666666666674</v>
      </c>
      <c r="T51" s="99">
        <f t="shared" si="1"/>
        <v>-0.22222222222222221</v>
      </c>
      <c r="U51" s="53">
        <f t="shared" si="2"/>
        <v>1</v>
      </c>
      <c r="V51" s="53">
        <f t="shared" si="3"/>
        <v>-2</v>
      </c>
      <c r="W51" s="99">
        <f>R51/R48</f>
        <v>0.3888888888888889</v>
      </c>
    </row>
    <row r="52" spans="2:23" x14ac:dyDescent="0.25">
      <c r="B52" s="95" t="s">
        <v>64</v>
      </c>
      <c r="C52" s="96">
        <v>5</v>
      </c>
      <c r="D52" s="96">
        <v>5</v>
      </c>
      <c r="E52" s="96">
        <v>2</v>
      </c>
      <c r="F52" s="96">
        <v>2</v>
      </c>
      <c r="G52" s="96">
        <v>3</v>
      </c>
      <c r="H52" s="96">
        <v>4</v>
      </c>
      <c r="I52" s="97">
        <f t="shared" si="4"/>
        <v>0.33333333333333326</v>
      </c>
      <c r="J52" s="97">
        <f t="shared" si="5"/>
        <v>-0.19999999999999996</v>
      </c>
      <c r="K52" s="96">
        <f t="shared" si="6"/>
        <v>1</v>
      </c>
      <c r="L52" s="96">
        <f t="shared" si="7"/>
        <v>-1</v>
      </c>
      <c r="M52" s="97">
        <f>H52/H48</f>
        <v>0.25</v>
      </c>
      <c r="N52" s="96">
        <v>5</v>
      </c>
      <c r="O52" s="96">
        <v>2</v>
      </c>
      <c r="P52" s="96">
        <v>3</v>
      </c>
      <c r="Q52" s="96">
        <v>3</v>
      </c>
      <c r="R52" s="96">
        <v>4</v>
      </c>
      <c r="S52" s="97">
        <f t="shared" si="0"/>
        <v>0.33333333333333326</v>
      </c>
      <c r="T52" s="97">
        <f t="shared" si="1"/>
        <v>-0.19999999999999996</v>
      </c>
      <c r="U52" s="96">
        <f t="shared" si="2"/>
        <v>1</v>
      </c>
      <c r="V52" s="96">
        <f t="shared" si="3"/>
        <v>-1</v>
      </c>
      <c r="W52" s="97">
        <f>R52/R48</f>
        <v>0.22222222222222221</v>
      </c>
    </row>
    <row r="53" spans="2:23" ht="4.5" customHeight="1" x14ac:dyDescent="0.25">
      <c r="B53" s="102"/>
      <c r="C53" s="103"/>
      <c r="D53" s="103"/>
      <c r="E53" s="103"/>
      <c r="F53" s="103"/>
      <c r="G53" s="104"/>
      <c r="H53" s="103"/>
      <c r="I53" s="105"/>
      <c r="J53" s="105"/>
      <c r="K53" s="103"/>
      <c r="L53" s="105"/>
      <c r="M53" s="105"/>
      <c r="N53" s="103"/>
      <c r="O53" s="103"/>
      <c r="P53" s="103"/>
      <c r="Q53" s="103"/>
      <c r="R53" s="105"/>
      <c r="S53" s="105"/>
      <c r="T53" s="105"/>
      <c r="U53" s="105"/>
      <c r="V53" s="105"/>
    </row>
    <row r="54" spans="2:23" x14ac:dyDescent="0.25">
      <c r="B54" s="106" t="s">
        <v>41</v>
      </c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B579B-4675-40A3-9929-5F3EA2A60328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46CA6-DFD4-4197-A96F-F58122960D2C}">
  <sheetPr>
    <tabColor theme="7" tint="0.79998168889431442"/>
  </sheetPr>
  <dimension ref="A1:N290"/>
  <sheetViews>
    <sheetView showGridLines="0" topLeftCell="A158" zoomScaleNormal="100" workbookViewId="0">
      <selection activeCell="A150" sqref="A150"/>
    </sheetView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1" spans="1:14" x14ac:dyDescent="0.25">
      <c r="D1" t="s">
        <v>225</v>
      </c>
      <c r="E1" t="s">
        <v>225</v>
      </c>
    </row>
    <row r="4" spans="1:14" ht="48.75" customHeight="1" thickBot="1" x14ac:dyDescent="0.3">
      <c r="B4" s="265" t="s">
        <v>231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1" t="s">
        <v>67</v>
      </c>
    </row>
    <row r="5" spans="1:14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N5" s="1" t="s">
        <v>68</v>
      </c>
    </row>
    <row r="6" spans="1:14" ht="22.5" thickTop="1" thickBot="1" x14ac:dyDescent="0.3">
      <c r="B6" s="109" t="s">
        <v>36</v>
      </c>
      <c r="C6" s="283" t="s">
        <v>69</v>
      </c>
      <c r="D6" s="284"/>
      <c r="E6" s="284"/>
      <c r="F6" s="284"/>
      <c r="G6" s="284"/>
      <c r="H6" s="284"/>
      <c r="I6" s="284"/>
      <c r="J6" s="284"/>
      <c r="K6" s="284"/>
      <c r="L6" s="284"/>
      <c r="M6" s="285"/>
    </row>
    <row r="7" spans="1:14" ht="22.5" thickTop="1" thickBot="1" x14ac:dyDescent="0.3">
      <c r="B7" s="110"/>
      <c r="C7" s="286">
        <f>2019</f>
        <v>2019</v>
      </c>
      <c r="D7" s="287"/>
      <c r="E7" s="288">
        <v>2020</v>
      </c>
      <c r="F7" s="287"/>
      <c r="G7" s="288">
        <v>2021</v>
      </c>
      <c r="H7" s="287"/>
      <c r="I7" s="288">
        <v>2022</v>
      </c>
      <c r="J7" s="287"/>
      <c r="K7" s="288">
        <v>2023</v>
      </c>
      <c r="L7" s="289"/>
      <c r="M7" s="290"/>
    </row>
    <row r="8" spans="1:14" ht="16.5" thickTop="1" thickBot="1" x14ac:dyDescent="0.3">
      <c r="B8" s="86"/>
      <c r="C8" s="112" t="s">
        <v>70</v>
      </c>
      <c r="D8" s="113" t="str">
        <f>CONCATENATE("var ",RIGHT(2019,2),"/",RIGHT(2018,2))</f>
        <v>var 19/18</v>
      </c>
      <c r="E8" s="114" t="s">
        <v>70</v>
      </c>
      <c r="F8" s="113" t="str">
        <f>CONCATENATE("var ",RIGHT(E7,2),"/",RIGHT(E7-1,2))</f>
        <v>var 20/19</v>
      </c>
      <c r="G8" s="114" t="s">
        <v>70</v>
      </c>
      <c r="H8" s="113" t="str">
        <f>CONCATENATE("var ",RIGHT(G7,2),"/",RIGHT(G7-1,2))</f>
        <v>var 21/20</v>
      </c>
      <c r="I8" s="114" t="s">
        <v>70</v>
      </c>
      <c r="J8" s="113" t="str">
        <f>CONCATENATE("var ",RIGHT(I7,2),"/",RIGHT(I7-1,2))</f>
        <v>var 22/21</v>
      </c>
      <c r="K8" s="114" t="s">
        <v>70</v>
      </c>
      <c r="L8" s="113" t="str">
        <f>CONCATENATE("var ",RIGHT(K7,2),"/",RIGHT(K7-1,2))</f>
        <v>var 23/22</v>
      </c>
      <c r="M8" s="113" t="str">
        <f>CONCATENATE("var ",RIGHT(K7,2),"/",RIGHT(2019,2))</f>
        <v>var 23/19</v>
      </c>
    </row>
    <row r="9" spans="1:14" x14ac:dyDescent="0.25">
      <c r="A9" s="1" t="s">
        <v>71</v>
      </c>
      <c r="B9" s="115" t="s">
        <v>72</v>
      </c>
      <c r="C9" s="116">
        <v>20553</v>
      </c>
      <c r="D9" s="117">
        <v>-2.1239106624124982E-2</v>
      </c>
      <c r="E9" s="116">
        <v>20553</v>
      </c>
      <c r="F9" s="117">
        <f t="shared" ref="F9:L21" si="0">IFERROR(E9/C9-1,"-")</f>
        <v>0</v>
      </c>
      <c r="G9" s="116">
        <v>4767</v>
      </c>
      <c r="H9" s="117">
        <f t="shared" si="0"/>
        <v>-0.76806305648810391</v>
      </c>
      <c r="I9" s="116">
        <v>14146</v>
      </c>
      <c r="J9" s="117">
        <f t="shared" si="0"/>
        <v>1.9674847912733373</v>
      </c>
      <c r="K9" s="116">
        <v>23609</v>
      </c>
      <c r="L9" s="117">
        <f t="shared" si="0"/>
        <v>0.66895235402233855</v>
      </c>
      <c r="M9" s="117">
        <f>K9/C9-1</f>
        <v>0.14868875589938213</v>
      </c>
    </row>
    <row r="10" spans="1:14" x14ac:dyDescent="0.25">
      <c r="A10" s="1" t="s">
        <v>73</v>
      </c>
      <c r="B10" s="115" t="s">
        <v>74</v>
      </c>
      <c r="C10" s="116">
        <v>20929</v>
      </c>
      <c r="D10" s="117">
        <v>-5.9032461109612466E-2</v>
      </c>
      <c r="E10" s="116">
        <v>23364</v>
      </c>
      <c r="F10" s="117">
        <f t="shared" si="0"/>
        <v>0.11634574036026568</v>
      </c>
      <c r="G10" s="116">
        <v>8041</v>
      </c>
      <c r="H10" s="117">
        <f t="shared" si="0"/>
        <v>-0.65583804143126179</v>
      </c>
      <c r="I10" s="116">
        <v>17059</v>
      </c>
      <c r="J10" s="117">
        <f t="shared" si="0"/>
        <v>1.1215023007088671</v>
      </c>
      <c r="K10" s="116">
        <v>22775</v>
      </c>
      <c r="L10" s="117">
        <f>IFERROR(K10/I10-1,"-")</f>
        <v>0.33507239580280213</v>
      </c>
      <c r="M10" s="117">
        <f>IFERROR(K10/C10-1,"-")</f>
        <v>8.8202971952792808E-2</v>
      </c>
    </row>
    <row r="11" spans="1:14" x14ac:dyDescent="0.25">
      <c r="A11" s="1" t="s">
        <v>75</v>
      </c>
      <c r="B11" s="115" t="s">
        <v>76</v>
      </c>
      <c r="C11" s="116">
        <v>21779</v>
      </c>
      <c r="D11" s="117">
        <v>-1.6172019695532391E-2</v>
      </c>
      <c r="E11" s="116">
        <v>8936</v>
      </c>
      <c r="F11" s="117">
        <f t="shared" si="0"/>
        <v>-0.58969649662518941</v>
      </c>
      <c r="G11" s="116">
        <v>10312</v>
      </c>
      <c r="H11" s="117">
        <f t="shared" si="0"/>
        <v>0.15398388540734098</v>
      </c>
      <c r="I11" s="116">
        <v>20054</v>
      </c>
      <c r="J11" s="117">
        <f t="shared" si="0"/>
        <v>0.94472459270752518</v>
      </c>
      <c r="K11" s="116">
        <v>25174</v>
      </c>
      <c r="L11" s="117">
        <f t="shared" si="0"/>
        <v>0.25531066121472024</v>
      </c>
      <c r="M11" s="117">
        <f t="shared" ref="M11:M15" si="1">IFERROR(K11/C11-1,"-")</f>
        <v>0.15588410854492851</v>
      </c>
    </row>
    <row r="12" spans="1:14" x14ac:dyDescent="0.25">
      <c r="A12" s="1" t="s">
        <v>77</v>
      </c>
      <c r="B12" s="115" t="s">
        <v>78</v>
      </c>
      <c r="C12" s="116">
        <v>16758</v>
      </c>
      <c r="D12" s="117">
        <v>-0.13676402410755684</v>
      </c>
      <c r="E12" s="116">
        <v>0</v>
      </c>
      <c r="F12" s="117">
        <f t="shared" si="0"/>
        <v>-1</v>
      </c>
      <c r="G12" s="116">
        <v>9597</v>
      </c>
      <c r="H12" s="117" t="str">
        <f t="shared" si="0"/>
        <v>-</v>
      </c>
      <c r="I12" s="116">
        <v>17340</v>
      </c>
      <c r="J12" s="117">
        <f t="shared" si="0"/>
        <v>0.8068146295717411</v>
      </c>
      <c r="K12" s="116">
        <v>19154</v>
      </c>
      <c r="L12" s="117">
        <f t="shared" si="0"/>
        <v>0.10461361014994242</v>
      </c>
      <c r="M12" s="117">
        <f t="shared" si="1"/>
        <v>0.14297648884115044</v>
      </c>
    </row>
    <row r="13" spans="1:14" x14ac:dyDescent="0.25">
      <c r="A13" s="1" t="s">
        <v>79</v>
      </c>
      <c r="B13" s="115" t="s">
        <v>80</v>
      </c>
      <c r="C13" s="116">
        <v>17027</v>
      </c>
      <c r="D13" s="117">
        <v>-0.10900052328623755</v>
      </c>
      <c r="E13" s="116">
        <v>0</v>
      </c>
      <c r="F13" s="117">
        <f t="shared" si="0"/>
        <v>-1</v>
      </c>
      <c r="G13" s="116">
        <v>12545</v>
      </c>
      <c r="H13" s="117" t="str">
        <f t="shared" si="0"/>
        <v>-</v>
      </c>
      <c r="I13" s="116">
        <v>18214</v>
      </c>
      <c r="J13" s="117">
        <f t="shared" si="0"/>
        <v>0.45189318453567151</v>
      </c>
      <c r="K13" s="116">
        <v>17881</v>
      </c>
      <c r="L13" s="117">
        <f t="shared" si="0"/>
        <v>-1.828263972768196E-2</v>
      </c>
      <c r="M13" s="117">
        <f t="shared" si="1"/>
        <v>5.015563516767485E-2</v>
      </c>
    </row>
    <row r="14" spans="1:14" x14ac:dyDescent="0.25">
      <c r="A14" s="1" t="s">
        <v>81</v>
      </c>
      <c r="B14" s="115" t="s">
        <v>82</v>
      </c>
      <c r="C14" s="116">
        <v>15071</v>
      </c>
      <c r="D14" s="117">
        <v>-0.16794567437751895</v>
      </c>
      <c r="E14" s="116">
        <v>0</v>
      </c>
      <c r="F14" s="117">
        <f t="shared" si="0"/>
        <v>-1</v>
      </c>
      <c r="G14" s="116">
        <v>13541</v>
      </c>
      <c r="H14" s="117" t="str">
        <f t="shared" si="0"/>
        <v>-</v>
      </c>
      <c r="I14" s="116">
        <v>17608</v>
      </c>
      <c r="J14" s="117">
        <f t="shared" si="0"/>
        <v>0.30034709401078197</v>
      </c>
      <c r="K14" s="116">
        <v>17983</v>
      </c>
      <c r="L14" s="117">
        <f t="shared" si="0"/>
        <v>2.1297137664697763E-2</v>
      </c>
      <c r="M14" s="117">
        <f t="shared" si="1"/>
        <v>0.19321876451463083</v>
      </c>
    </row>
    <row r="15" spans="1:14" x14ac:dyDescent="0.25">
      <c r="A15" s="1" t="s">
        <v>83</v>
      </c>
      <c r="B15" s="115" t="s">
        <v>84</v>
      </c>
      <c r="C15" s="116">
        <v>17228</v>
      </c>
      <c r="D15" s="117">
        <v>-3.5062170942085857E-2</v>
      </c>
      <c r="E15" s="116">
        <v>0</v>
      </c>
      <c r="F15" s="117">
        <f t="shared" si="0"/>
        <v>-1</v>
      </c>
      <c r="G15" s="116">
        <v>14398</v>
      </c>
      <c r="H15" s="117" t="str">
        <f t="shared" si="0"/>
        <v>-</v>
      </c>
      <c r="I15" s="116">
        <v>18083</v>
      </c>
      <c r="J15" s="117">
        <f t="shared" si="0"/>
        <v>0.25593832476732881</v>
      </c>
      <c r="K15" s="116">
        <v>16810</v>
      </c>
      <c r="L15" s="117">
        <f t="shared" si="0"/>
        <v>-7.0397611015871275E-2</v>
      </c>
      <c r="M15" s="117">
        <f t="shared" si="1"/>
        <v>-2.4262827954492638E-2</v>
      </c>
    </row>
    <row r="16" spans="1:14" x14ac:dyDescent="0.25">
      <c r="A16" s="1" t="s">
        <v>85</v>
      </c>
      <c r="B16" s="115" t="s">
        <v>86</v>
      </c>
      <c r="C16" s="116">
        <v>13793</v>
      </c>
      <c r="D16" s="117">
        <v>-3.6868933733677833E-2</v>
      </c>
      <c r="E16" s="116">
        <v>6776</v>
      </c>
      <c r="F16" s="117">
        <f t="shared" si="0"/>
        <v>-0.50873631552236642</v>
      </c>
      <c r="G16" s="116">
        <v>13925</v>
      </c>
      <c r="H16" s="117">
        <f t="shared" si="0"/>
        <v>1.0550472255017711</v>
      </c>
      <c r="I16" s="116">
        <v>15520</v>
      </c>
      <c r="J16" s="117">
        <f t="shared" si="0"/>
        <v>0.1145421903052064</v>
      </c>
      <c r="K16" s="116">
        <v>14993</v>
      </c>
      <c r="L16" s="117">
        <f>IFERROR(K16/I16-1,"-")</f>
        <v>-3.39561855670103E-2</v>
      </c>
      <c r="M16" s="117">
        <f>IFERROR(K16/C16-1,"-")</f>
        <v>8.7000652504893861E-2</v>
      </c>
    </row>
    <row r="17" spans="1:14" x14ac:dyDescent="0.25">
      <c r="A17" s="1" t="s">
        <v>87</v>
      </c>
      <c r="B17" s="115" t="s">
        <v>88</v>
      </c>
      <c r="C17" s="116">
        <v>15992</v>
      </c>
      <c r="D17" s="117">
        <v>2.2833386632555186E-2</v>
      </c>
      <c r="E17" s="116">
        <v>7423</v>
      </c>
      <c r="F17" s="117">
        <f t="shared" si="0"/>
        <v>-0.53583041520760388</v>
      </c>
      <c r="G17" s="116">
        <v>16473</v>
      </c>
      <c r="H17" s="117">
        <f t="shared" si="0"/>
        <v>1.2191836184830929</v>
      </c>
      <c r="I17" s="116">
        <v>19959</v>
      </c>
      <c r="J17" s="117">
        <f t="shared" si="0"/>
        <v>0.21161901293024954</v>
      </c>
      <c r="K17" s="116">
        <v>15933</v>
      </c>
      <c r="L17" s="117">
        <f>IFERROR(K17/I17-1,"-")</f>
        <v>-0.2017135127010371</v>
      </c>
      <c r="M17" s="117">
        <f>IFERROR(K17/C17-1,"-")</f>
        <v>-3.68934467233617E-3</v>
      </c>
    </row>
    <row r="18" spans="1:14" x14ac:dyDescent="0.25">
      <c r="A18" s="1" t="s">
        <v>89</v>
      </c>
      <c r="B18" s="115" t="s">
        <v>90</v>
      </c>
      <c r="C18" s="116">
        <v>18677</v>
      </c>
      <c r="D18" s="117">
        <v>-6.8292926269579945E-2</v>
      </c>
      <c r="E18" s="116">
        <v>9298</v>
      </c>
      <c r="F18" s="117">
        <f t="shared" si="0"/>
        <v>-0.50216844246934733</v>
      </c>
      <c r="G18" s="116">
        <v>19721</v>
      </c>
      <c r="H18" s="117">
        <f t="shared" si="0"/>
        <v>1.1209937620993764</v>
      </c>
      <c r="I18" s="116">
        <v>21932</v>
      </c>
      <c r="J18" s="117">
        <f t="shared" si="0"/>
        <v>0.11211399016277057</v>
      </c>
      <c r="K18" s="116">
        <v>20553</v>
      </c>
      <c r="L18" s="117">
        <f>IFERROR(K18/I18-1,"-")</f>
        <v>-6.2876162684661674E-2</v>
      </c>
      <c r="M18" s="117">
        <f>IFERROR(K18/C18-1,"-")</f>
        <v>0.10044439685174278</v>
      </c>
    </row>
    <row r="19" spans="1:14" x14ac:dyDescent="0.25">
      <c r="A19" s="1" t="s">
        <v>91</v>
      </c>
      <c r="B19" s="115" t="s">
        <v>92</v>
      </c>
      <c r="C19" s="116">
        <v>21685</v>
      </c>
      <c r="D19" s="117">
        <v>-1.5749818445896846E-2</v>
      </c>
      <c r="E19" s="116">
        <v>8104</v>
      </c>
      <c r="F19" s="117">
        <f t="shared" si="0"/>
        <v>-0.62628545077242337</v>
      </c>
      <c r="G19" s="116">
        <v>22740</v>
      </c>
      <c r="H19" s="117">
        <f t="shared" si="0"/>
        <v>1.8060217176702862</v>
      </c>
      <c r="I19" s="116">
        <v>25251</v>
      </c>
      <c r="J19" s="117">
        <f t="shared" si="0"/>
        <v>0.11042216358839041</v>
      </c>
      <c r="K19" s="116">
        <v>23667</v>
      </c>
      <c r="L19" s="117">
        <f>IFERROR(K19/I19-1,"-")</f>
        <v>-6.2730188903409756E-2</v>
      </c>
      <c r="M19" s="117">
        <f>IFERROR(K19/C19-1,"-")</f>
        <v>9.1399584966566749E-2</v>
      </c>
    </row>
    <row r="20" spans="1:14" x14ac:dyDescent="0.25">
      <c r="A20" s="1" t="s">
        <v>93</v>
      </c>
      <c r="B20" s="115" t="s">
        <v>94</v>
      </c>
      <c r="C20" s="116">
        <v>20923</v>
      </c>
      <c r="D20" s="117">
        <v>2.528544127015242E-2</v>
      </c>
      <c r="E20" s="116">
        <v>6962</v>
      </c>
      <c r="F20" s="117">
        <f t="shared" si="0"/>
        <v>-0.66725612961812364</v>
      </c>
      <c r="G20" s="116">
        <v>18198</v>
      </c>
      <c r="H20" s="117">
        <f t="shared" si="0"/>
        <v>1.6139040505601838</v>
      </c>
      <c r="I20" s="116">
        <v>23965</v>
      </c>
      <c r="J20" s="117">
        <f t="shared" si="0"/>
        <v>0.3169029563688317</v>
      </c>
      <c r="K20" s="116">
        <v>20577</v>
      </c>
      <c r="L20" s="117">
        <f>IFERROR(K20/I20-1,"-")</f>
        <v>-0.14137283538493639</v>
      </c>
      <c r="M20" s="117">
        <f>IFERROR(K20/C20-1,"-")</f>
        <v>-1.6536825503034924E-2</v>
      </c>
    </row>
    <row r="21" spans="1:14" ht="15.75" x14ac:dyDescent="0.25">
      <c r="A21" s="1" t="s">
        <v>0</v>
      </c>
      <c r="B21" s="118" t="s">
        <v>36</v>
      </c>
      <c r="C21" s="119">
        <v>220415</v>
      </c>
      <c r="D21" s="120">
        <v>-5.1199049541774122E-2</v>
      </c>
      <c r="E21" s="119">
        <v>103516</v>
      </c>
      <c r="F21" s="120">
        <f t="shared" si="0"/>
        <v>-0.53035864165324509</v>
      </c>
      <c r="G21" s="119">
        <v>164258</v>
      </c>
      <c r="H21" s="120">
        <f t="shared" si="0"/>
        <v>0.58678851578499946</v>
      </c>
      <c r="I21" s="119">
        <v>229131</v>
      </c>
      <c r="J21" s="120">
        <f t="shared" si="0"/>
        <v>0.39494575606667559</v>
      </c>
      <c r="K21" s="119">
        <v>239109</v>
      </c>
      <c r="L21" s="120">
        <v>4.3547141155059865E-2</v>
      </c>
      <c r="M21" s="120">
        <v>8.4812739604836374E-2</v>
      </c>
    </row>
    <row r="22" spans="1:14" ht="6" customHeight="1" x14ac:dyDescent="0.25"/>
    <row r="23" spans="1:14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</row>
    <row r="24" spans="1:14" x14ac:dyDescent="0.25">
      <c r="E24" s="121"/>
      <c r="G24" s="121"/>
      <c r="I24" s="121"/>
      <c r="L24" s="80"/>
    </row>
    <row r="26" spans="1:14" ht="48.75" customHeight="1" thickBot="1" x14ac:dyDescent="0.3">
      <c r="B26" s="265" t="s">
        <v>232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1" t="s">
        <v>95</v>
      </c>
    </row>
    <row r="27" spans="1:14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N27" s="1" t="s">
        <v>96</v>
      </c>
    </row>
    <row r="28" spans="1:14" ht="22.5" thickTop="1" thickBot="1" x14ac:dyDescent="0.3">
      <c r="B28" s="122" t="s">
        <v>97</v>
      </c>
      <c r="C28" s="283" t="s">
        <v>98</v>
      </c>
      <c r="D28" s="284"/>
      <c r="E28" s="284"/>
      <c r="F28" s="284"/>
      <c r="G28" s="284"/>
      <c r="H28" s="284"/>
      <c r="I28" s="284"/>
      <c r="J28" s="284"/>
      <c r="K28" s="284"/>
      <c r="L28" s="284"/>
      <c r="M28" s="285"/>
    </row>
    <row r="29" spans="1:14" ht="22.5" thickTop="1" thickBot="1" x14ac:dyDescent="0.3">
      <c r="B29" s="110"/>
      <c r="C29" s="286">
        <f>2019</f>
        <v>2019</v>
      </c>
      <c r="D29" s="287"/>
      <c r="E29" s="288">
        <v>2020</v>
      </c>
      <c r="F29" s="287"/>
      <c r="G29" s="288">
        <v>2021</v>
      </c>
      <c r="H29" s="287"/>
      <c r="I29" s="288">
        <v>2022</v>
      </c>
      <c r="J29" s="287"/>
      <c r="K29" s="288">
        <v>2023</v>
      </c>
      <c r="L29" s="289"/>
      <c r="M29" s="290"/>
    </row>
    <row r="30" spans="1:14" ht="16.5" thickTop="1" thickBot="1" x14ac:dyDescent="0.3">
      <c r="B30" s="86"/>
      <c r="C30" s="112" t="s">
        <v>70</v>
      </c>
      <c r="D30" s="113" t="str">
        <f>CONCATENATE("var ",RIGHT(2019,2),"/",RIGHT(2018,2))</f>
        <v>var 19/18</v>
      </c>
      <c r="E30" s="114" t="s">
        <v>70</v>
      </c>
      <c r="F30" s="113" t="str">
        <f>CONCATENATE("var ",RIGHT(E29,2),"/",RIGHT(E29-1,2))</f>
        <v>var 20/19</v>
      </c>
      <c r="G30" s="114" t="s">
        <v>70</v>
      </c>
      <c r="H30" s="113" t="str">
        <f>CONCATENATE("var ",RIGHT(G29,2),"/",RIGHT(G29-1,2))</f>
        <v>var 21/20</v>
      </c>
      <c r="I30" s="114" t="s">
        <v>70</v>
      </c>
      <c r="J30" s="113" t="str">
        <f>CONCATENATE("var ",RIGHT(I29,2),"/",RIGHT(I29-1,2))</f>
        <v>var 22/21</v>
      </c>
      <c r="K30" s="114" t="s">
        <v>70</v>
      </c>
      <c r="L30" s="113" t="str">
        <f>CONCATENATE("var ",RIGHT(K29,2),"/",RIGHT(K29-1,2))</f>
        <v>var 23/22</v>
      </c>
      <c r="M30" s="113" t="str">
        <f>CONCATENATE("var ",RIGHT(K29,2),"/",RIGHT(2019,2))</f>
        <v>var 23/19</v>
      </c>
    </row>
    <row r="31" spans="1:14" x14ac:dyDescent="0.25">
      <c r="B31" s="115" t="s">
        <v>72</v>
      </c>
      <c r="C31" s="116">
        <v>9072</v>
      </c>
      <c r="D31" s="117">
        <v>-0.14447378347793283</v>
      </c>
      <c r="E31" s="116">
        <v>9789</v>
      </c>
      <c r="F31" s="117">
        <f t="shared" ref="F31:J43" si="2">IFERROR(E31/C31-1,"-")</f>
        <v>7.9034391534391624E-2</v>
      </c>
      <c r="G31" s="116">
        <v>2598</v>
      </c>
      <c r="H31" s="117">
        <f t="shared" si="2"/>
        <v>-0.73460006129328836</v>
      </c>
      <c r="I31" s="116">
        <v>6573</v>
      </c>
      <c r="J31" s="117">
        <f t="shared" si="2"/>
        <v>1.5300230946882216</v>
      </c>
      <c r="K31" s="116">
        <v>10452</v>
      </c>
      <c r="L31" s="117">
        <f t="shared" ref="L31:L37" si="3">IFERROR(K31/I31-1,"-")</f>
        <v>0.59014148790506615</v>
      </c>
      <c r="M31" s="117">
        <f>K31/C31-1</f>
        <v>0.15211640211640209</v>
      </c>
    </row>
    <row r="32" spans="1:14" x14ac:dyDescent="0.25">
      <c r="B32" s="115" t="s">
        <v>74</v>
      </c>
      <c r="C32" s="116">
        <v>10007</v>
      </c>
      <c r="D32" s="117">
        <v>-0.16490027539013608</v>
      </c>
      <c r="E32" s="116">
        <v>12212</v>
      </c>
      <c r="F32" s="117">
        <f t="shared" si="2"/>
        <v>0.22034575796942146</v>
      </c>
      <c r="G32" s="116">
        <v>5069</v>
      </c>
      <c r="H32" s="117">
        <f t="shared" si="2"/>
        <v>-0.58491647559777271</v>
      </c>
      <c r="I32" s="116">
        <v>8995</v>
      </c>
      <c r="J32" s="117">
        <f t="shared" si="2"/>
        <v>0.77451173801538764</v>
      </c>
      <c r="K32" s="116">
        <v>12083</v>
      </c>
      <c r="L32" s="117">
        <f>IFERROR(K32/I32-1,"-")</f>
        <v>0.3433018343524179</v>
      </c>
      <c r="M32" s="117">
        <f>IFERROR(K32/C32-1,"-")</f>
        <v>0.20745478165284292</v>
      </c>
    </row>
    <row r="33" spans="2:14" x14ac:dyDescent="0.25">
      <c r="B33" s="115" t="s">
        <v>76</v>
      </c>
      <c r="C33" s="116">
        <v>10527</v>
      </c>
      <c r="D33" s="117">
        <v>-9.1873706004140798E-2</v>
      </c>
      <c r="E33" s="116">
        <v>4939</v>
      </c>
      <c r="F33" s="117">
        <f t="shared" si="2"/>
        <v>-0.53082549634273768</v>
      </c>
      <c r="G33" s="116">
        <v>6171</v>
      </c>
      <c r="H33" s="117">
        <f t="shared" si="2"/>
        <v>0.24944320712694878</v>
      </c>
      <c r="I33" s="116">
        <v>11575</v>
      </c>
      <c r="J33" s="117">
        <f t="shared" si="2"/>
        <v>0.8757089612704585</v>
      </c>
      <c r="K33" s="116">
        <v>15380</v>
      </c>
      <c r="L33" s="117">
        <f t="shared" si="3"/>
        <v>0.32872570194384454</v>
      </c>
      <c r="M33" s="117">
        <f t="shared" ref="M33:M37" si="4">IFERROR(K33/C33-1,"-")</f>
        <v>0.46100503467274634</v>
      </c>
    </row>
    <row r="34" spans="2:14" x14ac:dyDescent="0.25">
      <c r="B34" s="115" t="s">
        <v>78</v>
      </c>
      <c r="C34" s="116">
        <v>8980</v>
      </c>
      <c r="D34" s="117">
        <v>-0.23678395376508587</v>
      </c>
      <c r="E34" s="116">
        <v>0</v>
      </c>
      <c r="F34" s="117">
        <f t="shared" si="2"/>
        <v>-1</v>
      </c>
      <c r="G34" s="116">
        <v>6233</v>
      </c>
      <c r="H34" s="117" t="str">
        <f t="shared" si="2"/>
        <v>-</v>
      </c>
      <c r="I34" s="116">
        <v>10703</v>
      </c>
      <c r="J34" s="117">
        <f t="shared" si="2"/>
        <v>0.7171506497673672</v>
      </c>
      <c r="K34" s="116">
        <v>12270</v>
      </c>
      <c r="L34" s="117">
        <f t="shared" si="3"/>
        <v>0.14640754928524702</v>
      </c>
      <c r="M34" s="117">
        <f t="shared" si="4"/>
        <v>0.36636971046770594</v>
      </c>
    </row>
    <row r="35" spans="2:14" x14ac:dyDescent="0.25">
      <c r="B35" s="115" t="s">
        <v>80</v>
      </c>
      <c r="C35" s="116">
        <v>10621</v>
      </c>
      <c r="D35" s="117">
        <v>-0.18230810685965049</v>
      </c>
      <c r="E35" s="116">
        <v>0</v>
      </c>
      <c r="F35" s="117">
        <f t="shared" si="2"/>
        <v>-1</v>
      </c>
      <c r="G35" s="116">
        <v>8659</v>
      </c>
      <c r="H35" s="117" t="str">
        <f t="shared" si="2"/>
        <v>-</v>
      </c>
      <c r="I35" s="116">
        <v>12721</v>
      </c>
      <c r="J35" s="117">
        <f t="shared" si="2"/>
        <v>0.4691072872156139</v>
      </c>
      <c r="K35" s="116">
        <v>13214</v>
      </c>
      <c r="L35" s="117">
        <f t="shared" si="3"/>
        <v>3.8754814873044552E-2</v>
      </c>
      <c r="M35" s="117">
        <f t="shared" si="4"/>
        <v>0.24413896996516327</v>
      </c>
    </row>
    <row r="36" spans="2:14" x14ac:dyDescent="0.25">
      <c r="B36" s="115" t="s">
        <v>82</v>
      </c>
      <c r="C36" s="116">
        <v>10076</v>
      </c>
      <c r="D36" s="117">
        <v>-0.18925008046346958</v>
      </c>
      <c r="E36" s="116">
        <v>0</v>
      </c>
      <c r="F36" s="117">
        <f t="shared" si="2"/>
        <v>-1</v>
      </c>
      <c r="G36" s="116">
        <v>9924</v>
      </c>
      <c r="H36" s="117" t="str">
        <f t="shared" si="2"/>
        <v>-</v>
      </c>
      <c r="I36" s="116">
        <v>12409</v>
      </c>
      <c r="J36" s="117">
        <f t="shared" si="2"/>
        <v>0.25040306328093509</v>
      </c>
      <c r="K36" s="116">
        <v>13066</v>
      </c>
      <c r="L36" s="117">
        <f t="shared" si="3"/>
        <v>5.2945442823757016E-2</v>
      </c>
      <c r="M36" s="117">
        <f t="shared" si="4"/>
        <v>0.29674473997618112</v>
      </c>
    </row>
    <row r="37" spans="2:14" x14ac:dyDescent="0.25">
      <c r="B37" s="115" t="s">
        <v>84</v>
      </c>
      <c r="C37" s="116">
        <v>10842</v>
      </c>
      <c r="D37" s="117">
        <v>-8.3361515049036217E-2</v>
      </c>
      <c r="E37" s="116">
        <v>0</v>
      </c>
      <c r="F37" s="117">
        <f t="shared" si="2"/>
        <v>-1</v>
      </c>
      <c r="G37" s="116">
        <v>9928</v>
      </c>
      <c r="H37" s="117" t="str">
        <f t="shared" si="2"/>
        <v>-</v>
      </c>
      <c r="I37" s="116">
        <v>12525</v>
      </c>
      <c r="J37" s="117">
        <f t="shared" si="2"/>
        <v>0.26158340048348117</v>
      </c>
      <c r="K37" s="116">
        <v>11727</v>
      </c>
      <c r="L37" s="117">
        <f t="shared" si="3"/>
        <v>-6.3712574850299353E-2</v>
      </c>
      <c r="M37" s="117">
        <f t="shared" si="4"/>
        <v>8.1627006087437781E-2</v>
      </c>
    </row>
    <row r="38" spans="2:14" x14ac:dyDescent="0.25">
      <c r="B38" s="115" t="s">
        <v>86</v>
      </c>
      <c r="C38" s="116">
        <v>8110</v>
      </c>
      <c r="D38" s="117">
        <v>-4.5433145009416198E-2</v>
      </c>
      <c r="E38" s="116">
        <v>4192</v>
      </c>
      <c r="F38" s="117">
        <f t="shared" si="2"/>
        <v>-0.48310727496917383</v>
      </c>
      <c r="G38" s="116">
        <v>9185</v>
      </c>
      <c r="H38" s="117">
        <f t="shared" si="2"/>
        <v>1.1910782442748094</v>
      </c>
      <c r="I38" s="116">
        <v>8882</v>
      </c>
      <c r="J38" s="117">
        <f t="shared" si="2"/>
        <v>-3.2988568317909639E-2</v>
      </c>
      <c r="K38" s="116">
        <v>8822</v>
      </c>
      <c r="L38" s="117">
        <f>IFERROR(K38/I38-1,"-")</f>
        <v>-6.7552353073632165E-3</v>
      </c>
      <c r="M38" s="117">
        <f>IFERROR(K38/C38-1,"-")</f>
        <v>8.7792848335388474E-2</v>
      </c>
    </row>
    <row r="39" spans="2:14" x14ac:dyDescent="0.25">
      <c r="B39" s="115" t="s">
        <v>88</v>
      </c>
      <c r="C39" s="116">
        <v>9279</v>
      </c>
      <c r="D39" s="117">
        <v>-1.7055084745762672E-2</v>
      </c>
      <c r="E39" s="116">
        <v>5198</v>
      </c>
      <c r="F39" s="117">
        <f t="shared" si="2"/>
        <v>-0.43981032438840395</v>
      </c>
      <c r="G39" s="116">
        <v>11073</v>
      </c>
      <c r="H39" s="117">
        <f t="shared" si="2"/>
        <v>1.1302424009234322</v>
      </c>
      <c r="I39" s="116">
        <v>12859</v>
      </c>
      <c r="J39" s="117">
        <f t="shared" si="2"/>
        <v>0.16129323579878996</v>
      </c>
      <c r="K39" s="116">
        <v>11310</v>
      </c>
      <c r="L39" s="117">
        <f>IFERROR(K39/I39-1,"-")</f>
        <v>-0.12046037794540787</v>
      </c>
      <c r="M39" s="117">
        <f>IFERROR(K39/C39-1,"-")</f>
        <v>0.21888134497251865</v>
      </c>
    </row>
    <row r="40" spans="2:14" x14ac:dyDescent="0.25">
      <c r="B40" s="115" t="s">
        <v>90</v>
      </c>
      <c r="C40" s="116">
        <v>10900</v>
      </c>
      <c r="D40" s="117">
        <v>-9.3253473088761307E-2</v>
      </c>
      <c r="E40" s="116">
        <v>6718</v>
      </c>
      <c r="F40" s="117">
        <f t="shared" si="2"/>
        <v>-0.38366972477064221</v>
      </c>
      <c r="G40" s="116">
        <v>12642</v>
      </c>
      <c r="H40" s="117">
        <f t="shared" si="2"/>
        <v>0.88181006251860672</v>
      </c>
      <c r="I40" s="116">
        <v>13163</v>
      </c>
      <c r="J40" s="117">
        <f t="shared" si="2"/>
        <v>4.1211833570637513E-2</v>
      </c>
      <c r="K40" s="116">
        <v>13962</v>
      </c>
      <c r="L40" s="117">
        <f>IFERROR(K40/I40-1,"-")</f>
        <v>6.0700448226088222E-2</v>
      </c>
      <c r="M40" s="117">
        <f>IFERROR(K40/C40-1,"-")</f>
        <v>0.28091743119266055</v>
      </c>
    </row>
    <row r="41" spans="2:14" x14ac:dyDescent="0.25">
      <c r="B41" s="115" t="s">
        <v>92</v>
      </c>
      <c r="C41" s="116">
        <v>11473</v>
      </c>
      <c r="D41" s="117">
        <v>-6.8447547905164052E-2</v>
      </c>
      <c r="E41" s="116">
        <v>5458</v>
      </c>
      <c r="F41" s="117">
        <f t="shared" si="2"/>
        <v>-0.52427438333478604</v>
      </c>
      <c r="G41" s="116">
        <v>13326</v>
      </c>
      <c r="H41" s="117">
        <f t="shared" si="2"/>
        <v>1.4415536826676436</v>
      </c>
      <c r="I41" s="116">
        <v>13787</v>
      </c>
      <c r="J41" s="117">
        <f t="shared" si="2"/>
        <v>3.4594026714693138E-2</v>
      </c>
      <c r="K41" s="116">
        <v>13695</v>
      </c>
      <c r="L41" s="117">
        <f>IFERROR(K41/I41-1,"-")</f>
        <v>-6.6729527816058454E-3</v>
      </c>
      <c r="M41" s="117">
        <f>IFERROR(K41/C41-1,"-")</f>
        <v>0.19367209971236821</v>
      </c>
    </row>
    <row r="42" spans="2:14" x14ac:dyDescent="0.25">
      <c r="B42" s="115" t="s">
        <v>94</v>
      </c>
      <c r="C42" s="116">
        <v>10255</v>
      </c>
      <c r="D42" s="117">
        <v>7.0459290187891543E-2</v>
      </c>
      <c r="E42" s="116">
        <v>4373</v>
      </c>
      <c r="F42" s="117">
        <f t="shared" si="2"/>
        <v>-0.57357386640663099</v>
      </c>
      <c r="G42" s="116">
        <v>9749</v>
      </c>
      <c r="H42" s="117">
        <f t="shared" si="2"/>
        <v>1.2293619940544249</v>
      </c>
      <c r="I42" s="116">
        <v>10694</v>
      </c>
      <c r="J42" s="117">
        <f t="shared" si="2"/>
        <v>9.6933018771156121E-2</v>
      </c>
      <c r="K42" s="116">
        <v>10449</v>
      </c>
      <c r="L42" s="117">
        <f>IFERROR(K42/I42-1,"-")</f>
        <v>-2.2910043014774617E-2</v>
      </c>
      <c r="M42" s="117">
        <f>IFERROR(K42/C42-1,"-")</f>
        <v>1.8917601170160836E-2</v>
      </c>
    </row>
    <row r="43" spans="2:14" ht="15.75" x14ac:dyDescent="0.25">
      <c r="B43" s="118" t="s">
        <v>36</v>
      </c>
      <c r="C43" s="119">
        <v>120142</v>
      </c>
      <c r="D43" s="120">
        <v>-0.11034263160622915</v>
      </c>
      <c r="E43" s="119">
        <v>61571</v>
      </c>
      <c r="F43" s="120">
        <f t="shared" si="2"/>
        <v>-0.48751477418388245</v>
      </c>
      <c r="G43" s="119">
        <v>104557</v>
      </c>
      <c r="H43" s="120">
        <f t="shared" si="2"/>
        <v>0.69815335141543899</v>
      </c>
      <c r="I43" s="119">
        <v>134886</v>
      </c>
      <c r="J43" s="120">
        <f t="shared" si="2"/>
        <v>0.29007144428397913</v>
      </c>
      <c r="K43" s="119">
        <v>146430</v>
      </c>
      <c r="L43" s="120">
        <v>8.5583381522174262E-2</v>
      </c>
      <c r="M43" s="120">
        <v>0.21880774416939963</v>
      </c>
    </row>
    <row r="44" spans="2:14" ht="6" customHeight="1" x14ac:dyDescent="0.25"/>
    <row r="45" spans="2:14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7" spans="2:14" x14ac:dyDescent="0.25">
      <c r="E47" s="121"/>
      <c r="G47" s="121"/>
      <c r="I47" s="123"/>
    </row>
    <row r="48" spans="2:14" ht="48.75" customHeight="1" thickBot="1" x14ac:dyDescent="0.3">
      <c r="B48" s="265" t="s">
        <v>233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1" t="s">
        <v>99</v>
      </c>
    </row>
    <row r="49" spans="1:14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N49" s="1" t="s">
        <v>100</v>
      </c>
    </row>
    <row r="50" spans="1:14" ht="22.5" thickTop="1" thickBot="1" x14ac:dyDescent="0.3">
      <c r="B50" s="110"/>
      <c r="C50" s="283" t="s">
        <v>101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5"/>
    </row>
    <row r="51" spans="1:14" ht="22.5" thickTop="1" thickBot="1" x14ac:dyDescent="0.3">
      <c r="B51" s="110"/>
      <c r="C51" s="286">
        <f>2019</f>
        <v>2019</v>
      </c>
      <c r="D51" s="287"/>
      <c r="E51" s="288">
        <v>2020</v>
      </c>
      <c r="F51" s="287"/>
      <c r="G51" s="288">
        <v>2021</v>
      </c>
      <c r="H51" s="287"/>
      <c r="I51" s="288">
        <v>2022</v>
      </c>
      <c r="J51" s="287"/>
      <c r="K51" s="288">
        <v>2023</v>
      </c>
      <c r="L51" s="289"/>
      <c r="M51" s="290"/>
    </row>
    <row r="52" spans="1:14" ht="16.5" thickTop="1" thickBot="1" x14ac:dyDescent="0.3">
      <c r="B52" s="86"/>
      <c r="C52" s="112" t="s">
        <v>70</v>
      </c>
      <c r="D52" s="113" t="str">
        <f>CONCATENATE("var ",RIGHT(2019,2),"/",RIGHT(2018,2))</f>
        <v>var 19/18</v>
      </c>
      <c r="E52" s="114" t="s">
        <v>70</v>
      </c>
      <c r="F52" s="113" t="str">
        <f>CONCATENATE("var ",RIGHT(E51,2),"/",RIGHT(E51-1,2))</f>
        <v>var 20/19</v>
      </c>
      <c r="G52" s="114" t="s">
        <v>70</v>
      </c>
      <c r="H52" s="113" t="str">
        <f>CONCATENATE("var ",RIGHT(G51,2),"/",RIGHT(G51-1,2))</f>
        <v>var 21/20</v>
      </c>
      <c r="I52" s="114" t="s">
        <v>70</v>
      </c>
      <c r="J52" s="113" t="str">
        <f>CONCATENATE("var ",RIGHT(I51,2),"/",RIGHT(I51-1,2))</f>
        <v>var 22/21</v>
      </c>
      <c r="K52" s="114" t="s">
        <v>70</v>
      </c>
      <c r="L52" s="113" t="str">
        <f>CONCATENATE("var ",RIGHT(K51,2),"/",RIGHT(K51-1,2))</f>
        <v>var 23/22</v>
      </c>
      <c r="M52" s="113" t="str">
        <f>CONCATENATE("var ",RIGHT(K51,2),"/",RIGHT(2019,2))</f>
        <v>var 23/19</v>
      </c>
    </row>
    <row r="53" spans="1:14" x14ac:dyDescent="0.25">
      <c r="A53" s="1">
        <v>1</v>
      </c>
      <c r="B53" s="115" t="s">
        <v>72</v>
      </c>
      <c r="C53" s="116">
        <v>4741</v>
      </c>
      <c r="D53" s="117">
        <v>-3.8141610874416698E-2</v>
      </c>
      <c r="E53" s="116">
        <v>4747</v>
      </c>
      <c r="F53" s="117">
        <f>IFERROR(E53/C53-1,"-")</f>
        <v>1.2655557899177161E-3</v>
      </c>
      <c r="G53" s="116">
        <v>1412</v>
      </c>
      <c r="H53" s="117">
        <f>IFERROR(G53/E53-1,"-")</f>
        <v>-0.70254897830208551</v>
      </c>
      <c r="I53" s="116">
        <v>3917</v>
      </c>
      <c r="J53" s="117">
        <f>IFERROR(I53/G53-1,"-")</f>
        <v>1.7740793201133145</v>
      </c>
      <c r="K53" s="116">
        <v>5450</v>
      </c>
      <c r="L53" s="117">
        <f t="shared" ref="L53:L59" si="5">IFERROR(K53/I53-1,"-")</f>
        <v>0.39137094715343368</v>
      </c>
      <c r="M53" s="117">
        <f>IFERROR(K53/C53-1,"-")</f>
        <v>0.14954650917527945</v>
      </c>
    </row>
    <row r="54" spans="1:14" x14ac:dyDescent="0.25">
      <c r="A54" s="1">
        <v>2</v>
      </c>
      <c r="B54" s="115" t="s">
        <v>74</v>
      </c>
      <c r="C54" s="116">
        <v>5394</v>
      </c>
      <c r="D54" s="117">
        <v>-4.0213523131672591E-2</v>
      </c>
      <c r="E54" s="116">
        <v>5951</v>
      </c>
      <c r="F54" s="117">
        <f t="shared" ref="F54:J65" si="6">IFERROR(E54/C54-1,"-")</f>
        <v>0.10326288468668898</v>
      </c>
      <c r="G54" s="116">
        <v>2193</v>
      </c>
      <c r="H54" s="117">
        <f t="shared" si="6"/>
        <v>-0.631490505797345</v>
      </c>
      <c r="I54" s="116">
        <v>4988</v>
      </c>
      <c r="J54" s="117">
        <f t="shared" si="6"/>
        <v>1.2745098039215685</v>
      </c>
      <c r="K54" s="116">
        <v>6445</v>
      </c>
      <c r="L54" s="117">
        <f t="shared" si="5"/>
        <v>0.29210104250200475</v>
      </c>
      <c r="M54" s="117">
        <f>IFERROR(K54/C54-1,"-")</f>
        <v>0.19484612532443446</v>
      </c>
    </row>
    <row r="55" spans="1:14" x14ac:dyDescent="0.25">
      <c r="A55" s="1">
        <v>3</v>
      </c>
      <c r="B55" s="115" t="s">
        <v>76</v>
      </c>
      <c r="C55" s="116">
        <v>5891</v>
      </c>
      <c r="D55" s="117">
        <v>2.3098298020145958E-2</v>
      </c>
      <c r="E55" s="116">
        <v>2527</v>
      </c>
      <c r="F55" s="117">
        <f t="shared" si="6"/>
        <v>-0.57104057036156841</v>
      </c>
      <c r="G55" s="116">
        <v>2697</v>
      </c>
      <c r="H55" s="117">
        <f t="shared" si="6"/>
        <v>6.7273446774831713E-2</v>
      </c>
      <c r="I55" s="116">
        <v>6328</v>
      </c>
      <c r="J55" s="117">
        <f t="shared" si="6"/>
        <v>1.346310715609937</v>
      </c>
      <c r="K55" s="116">
        <v>8798</v>
      </c>
      <c r="L55" s="117">
        <f t="shared" si="5"/>
        <v>0.3903286978508218</v>
      </c>
      <c r="M55" s="117">
        <f t="shared" ref="M55:M59" si="7">IFERROR(K55/C55-1,"-")</f>
        <v>0.49346460702766937</v>
      </c>
    </row>
    <row r="56" spans="1:14" x14ac:dyDescent="0.25">
      <c r="A56" s="1">
        <v>4</v>
      </c>
      <c r="B56" s="115" t="s">
        <v>78</v>
      </c>
      <c r="C56" s="116">
        <v>4434</v>
      </c>
      <c r="D56" s="117">
        <v>-0.18627271058909889</v>
      </c>
      <c r="E56" s="116">
        <v>0</v>
      </c>
      <c r="F56" s="117">
        <f t="shared" si="6"/>
        <v>-1</v>
      </c>
      <c r="G56" s="116">
        <v>3163</v>
      </c>
      <c r="H56" s="117" t="str">
        <f t="shared" si="6"/>
        <v>-</v>
      </c>
      <c r="I56" s="116">
        <v>4470</v>
      </c>
      <c r="J56" s="117">
        <f t="shared" si="6"/>
        <v>0.41321530192854894</v>
      </c>
      <c r="K56" s="116">
        <v>6595</v>
      </c>
      <c r="L56" s="117">
        <f t="shared" si="5"/>
        <v>0.47539149888143184</v>
      </c>
      <c r="M56" s="117">
        <f t="shared" si="7"/>
        <v>0.48737032025259364</v>
      </c>
    </row>
    <row r="57" spans="1:14" x14ac:dyDescent="0.25">
      <c r="A57" s="1">
        <v>5</v>
      </c>
      <c r="B57" s="115" t="s">
        <v>80</v>
      </c>
      <c r="C57" s="116">
        <v>5220</v>
      </c>
      <c r="D57" s="117">
        <v>-9.2016002783092743E-2</v>
      </c>
      <c r="E57" s="116">
        <v>0</v>
      </c>
      <c r="F57" s="117">
        <f t="shared" si="6"/>
        <v>-1</v>
      </c>
      <c r="G57" s="116">
        <v>3929</v>
      </c>
      <c r="H57" s="117" t="str">
        <f t="shared" si="6"/>
        <v>-</v>
      </c>
      <c r="I57" s="116">
        <v>6157</v>
      </c>
      <c r="J57" s="117">
        <f t="shared" si="6"/>
        <v>0.56706541104606778</v>
      </c>
      <c r="K57" s="116">
        <v>6899</v>
      </c>
      <c r="L57" s="117">
        <f t="shared" si="5"/>
        <v>0.12051323696605487</v>
      </c>
      <c r="M57" s="117">
        <f t="shared" si="7"/>
        <v>0.32164750957854404</v>
      </c>
    </row>
    <row r="58" spans="1:14" x14ac:dyDescent="0.25">
      <c r="A58" s="1">
        <v>6</v>
      </c>
      <c r="B58" s="115" t="s">
        <v>82</v>
      </c>
      <c r="C58" s="116">
        <v>4948</v>
      </c>
      <c r="D58" s="117">
        <v>-7.0623591284748266E-2</v>
      </c>
      <c r="E58" s="116">
        <v>0</v>
      </c>
      <c r="F58" s="117">
        <f t="shared" si="6"/>
        <v>-1</v>
      </c>
      <c r="G58" s="116">
        <v>4399</v>
      </c>
      <c r="H58" s="117" t="str">
        <f t="shared" si="6"/>
        <v>-</v>
      </c>
      <c r="I58" s="116">
        <v>5602</v>
      </c>
      <c r="J58" s="117">
        <f t="shared" si="6"/>
        <v>0.27347124346442375</v>
      </c>
      <c r="K58" s="116">
        <v>6717</v>
      </c>
      <c r="L58" s="117">
        <f t="shared" si="5"/>
        <v>0.19903605855051776</v>
      </c>
      <c r="M58" s="117">
        <f t="shared" si="7"/>
        <v>0.35751818916734024</v>
      </c>
    </row>
    <row r="59" spans="1:14" x14ac:dyDescent="0.25">
      <c r="A59" s="1">
        <v>7</v>
      </c>
      <c r="B59" s="115" t="s">
        <v>84</v>
      </c>
      <c r="C59" s="116">
        <v>4858</v>
      </c>
      <c r="D59" s="117">
        <v>6.980841224399903E-2</v>
      </c>
      <c r="E59" s="116">
        <v>0</v>
      </c>
      <c r="F59" s="117">
        <f t="shared" si="6"/>
        <v>-1</v>
      </c>
      <c r="G59" s="116">
        <v>5325</v>
      </c>
      <c r="H59" s="117" t="str">
        <f t="shared" si="6"/>
        <v>-</v>
      </c>
      <c r="I59" s="116">
        <v>5240</v>
      </c>
      <c r="J59" s="117">
        <f t="shared" si="6"/>
        <v>-1.5962441314554043E-2</v>
      </c>
      <c r="K59" s="116">
        <v>7240</v>
      </c>
      <c r="L59" s="117">
        <f t="shared" si="5"/>
        <v>0.38167938931297707</v>
      </c>
      <c r="M59" s="117">
        <f t="shared" si="7"/>
        <v>0.49032523672293116</v>
      </c>
    </row>
    <row r="60" spans="1:14" x14ac:dyDescent="0.25">
      <c r="A60" s="1">
        <v>8</v>
      </c>
      <c r="B60" s="115" t="s">
        <v>86</v>
      </c>
      <c r="C60" s="116">
        <v>3119</v>
      </c>
      <c r="D60" s="117">
        <v>7.5517241379310374E-2</v>
      </c>
      <c r="E60" s="116">
        <v>2986</v>
      </c>
      <c r="F60" s="117">
        <f t="shared" si="6"/>
        <v>-4.2641872394998392E-2</v>
      </c>
      <c r="G60" s="116">
        <v>5031</v>
      </c>
      <c r="H60" s="117">
        <f t="shared" si="6"/>
        <v>0.68486269256530474</v>
      </c>
      <c r="I60" s="116">
        <v>3658</v>
      </c>
      <c r="J60" s="117">
        <f t="shared" si="6"/>
        <v>-0.27290797058238914</v>
      </c>
      <c r="K60" s="116">
        <v>4888</v>
      </c>
      <c r="L60" s="117">
        <f>IFERROR(K60/I60-1,"-")</f>
        <v>0.33624931656642976</v>
      </c>
      <c r="M60" s="117">
        <f>IFERROR(K60/C60-1,"-")</f>
        <v>0.56716896441167042</v>
      </c>
    </row>
    <row r="61" spans="1:14" x14ac:dyDescent="0.25">
      <c r="A61" s="1">
        <v>9</v>
      </c>
      <c r="B61" s="115" t="s">
        <v>88</v>
      </c>
      <c r="C61" s="116">
        <v>4658</v>
      </c>
      <c r="D61" s="117">
        <v>7.5999075999076071E-2</v>
      </c>
      <c r="E61" s="116">
        <v>3428</v>
      </c>
      <c r="F61" s="117">
        <f t="shared" si="6"/>
        <v>-0.26406182911120657</v>
      </c>
      <c r="G61" s="116">
        <v>5743</v>
      </c>
      <c r="H61" s="117">
        <f t="shared" si="6"/>
        <v>0.67532088681446911</v>
      </c>
      <c r="I61" s="116">
        <v>6176</v>
      </c>
      <c r="J61" s="117">
        <f t="shared" si="6"/>
        <v>7.539613442451687E-2</v>
      </c>
      <c r="K61" s="116">
        <v>6477</v>
      </c>
      <c r="L61" s="117">
        <f>IFERROR(K61/I61-1,"-")</f>
        <v>4.8737046632124414E-2</v>
      </c>
      <c r="M61" s="117">
        <f>IFERROR(K61/C61-1,"-")</f>
        <v>0.39051094890510951</v>
      </c>
    </row>
    <row r="62" spans="1:14" x14ac:dyDescent="0.25">
      <c r="A62" s="1">
        <v>10</v>
      </c>
      <c r="B62" s="115" t="s">
        <v>90</v>
      </c>
      <c r="C62" s="116">
        <v>5219</v>
      </c>
      <c r="D62" s="117">
        <v>2.3734797959984233E-2</v>
      </c>
      <c r="E62" s="116">
        <v>3924</v>
      </c>
      <c r="F62" s="117">
        <f t="shared" si="6"/>
        <v>-0.24813182602031036</v>
      </c>
      <c r="G62" s="116">
        <v>6087</v>
      </c>
      <c r="H62" s="117">
        <f t="shared" si="6"/>
        <v>0.55122324159021407</v>
      </c>
      <c r="I62" s="116">
        <v>6564</v>
      </c>
      <c r="J62" s="117">
        <f t="shared" si="6"/>
        <v>7.8363725973385812E-2</v>
      </c>
      <c r="K62" s="116">
        <v>7061</v>
      </c>
      <c r="L62" s="117">
        <f>IFERROR(K62/I62-1,"-")</f>
        <v>7.5716026812918891E-2</v>
      </c>
      <c r="M62" s="117">
        <f>IFERROR(K62/C62-1,"-")</f>
        <v>0.35294117647058831</v>
      </c>
    </row>
    <row r="63" spans="1:14" x14ac:dyDescent="0.25">
      <c r="A63" s="1">
        <v>11</v>
      </c>
      <c r="B63" s="115" t="s">
        <v>92</v>
      </c>
      <c r="C63" s="116">
        <v>6273</v>
      </c>
      <c r="D63" s="117">
        <v>6.9930069930070005E-2</v>
      </c>
      <c r="E63" s="116">
        <v>3089</v>
      </c>
      <c r="F63" s="117">
        <f t="shared" si="6"/>
        <v>-0.50757213454487493</v>
      </c>
      <c r="G63" s="116">
        <v>6920</v>
      </c>
      <c r="H63" s="117">
        <f t="shared" si="6"/>
        <v>1.2402071867918418</v>
      </c>
      <c r="I63" s="116">
        <v>6965</v>
      </c>
      <c r="J63" s="117">
        <f t="shared" si="6"/>
        <v>6.502890173410325E-3</v>
      </c>
      <c r="K63" s="116">
        <v>8507</v>
      </c>
      <c r="L63" s="117">
        <f>IFERROR(K63/I63-1,"-")</f>
        <v>0.22139267767408466</v>
      </c>
      <c r="M63" s="117">
        <f>IFERROR(K63/C63-1,"-")</f>
        <v>0.35612944364737764</v>
      </c>
    </row>
    <row r="64" spans="1:14" x14ac:dyDescent="0.25">
      <c r="A64" s="1">
        <v>12</v>
      </c>
      <c r="B64" s="115" t="s">
        <v>94</v>
      </c>
      <c r="C64" s="116">
        <v>4311</v>
      </c>
      <c r="D64" s="117">
        <v>1.6265912305516217E-2</v>
      </c>
      <c r="E64" s="116">
        <v>2151</v>
      </c>
      <c r="F64" s="117">
        <f t="shared" si="6"/>
        <v>-0.5010438413361169</v>
      </c>
      <c r="G64" s="116">
        <v>4411</v>
      </c>
      <c r="H64" s="117">
        <f t="shared" si="6"/>
        <v>1.0506741050674107</v>
      </c>
      <c r="I64" s="116">
        <v>4956</v>
      </c>
      <c r="J64" s="117">
        <f t="shared" si="6"/>
        <v>0.12355474948991163</v>
      </c>
      <c r="K64" s="116">
        <v>5232</v>
      </c>
      <c r="L64" s="117">
        <f>IFERROR(K64/I64-1,"-")</f>
        <v>5.5690072639225097E-2</v>
      </c>
      <c r="M64" s="117">
        <f>IFERROR(K64/C64-1,"-")</f>
        <v>0.21363952679192755</v>
      </c>
    </row>
    <row r="65" spans="1:14" ht="15.75" x14ac:dyDescent="0.25">
      <c r="B65" s="118" t="s">
        <v>36</v>
      </c>
      <c r="C65" s="119">
        <v>59066</v>
      </c>
      <c r="D65" s="120">
        <v>-1.2307280692953393E-2</v>
      </c>
      <c r="E65" s="119">
        <v>33780</v>
      </c>
      <c r="F65" s="120">
        <f t="shared" si="6"/>
        <v>-0.42809738258896823</v>
      </c>
      <c r="G65" s="119">
        <v>51310</v>
      </c>
      <c r="H65" s="120">
        <f t="shared" si="6"/>
        <v>0.51894612196566015</v>
      </c>
      <c r="I65" s="119">
        <v>65021</v>
      </c>
      <c r="J65" s="120">
        <f t="shared" si="6"/>
        <v>0.26721886571818354</v>
      </c>
      <c r="K65" s="119">
        <v>80309</v>
      </c>
      <c r="L65" s="120">
        <v>0.23512403684963323</v>
      </c>
      <c r="M65" s="120">
        <v>0.3596485287644331</v>
      </c>
    </row>
    <row r="66" spans="1:14" ht="6" customHeight="1" x14ac:dyDescent="0.25"/>
    <row r="67" spans="1:14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70" spans="1:14" ht="48.75" customHeight="1" thickBot="1" x14ac:dyDescent="0.3">
      <c r="B70" s="265" t="s">
        <v>234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1" t="s">
        <v>102</v>
      </c>
    </row>
    <row r="71" spans="1:14" ht="10.5" customHeight="1" thickBot="1" x14ac:dyDescent="0.3">
      <c r="B71" s="107"/>
      <c r="C71" s="108"/>
      <c r="D71" s="107"/>
      <c r="E71" s="107"/>
      <c r="F71" s="107"/>
      <c r="G71" s="107"/>
      <c r="H71" s="107"/>
      <c r="I71" s="107"/>
      <c r="J71" s="107"/>
      <c r="K71" s="4"/>
      <c r="L71" s="4"/>
      <c r="N71" s="1" t="s">
        <v>103</v>
      </c>
    </row>
    <row r="72" spans="1:14" ht="22.5" thickTop="1" thickBot="1" x14ac:dyDescent="0.3">
      <c r="B72" s="110"/>
      <c r="C72" s="283" t="s">
        <v>104</v>
      </c>
      <c r="D72" s="284"/>
      <c r="E72" s="284"/>
      <c r="F72" s="284"/>
      <c r="G72" s="284"/>
      <c r="H72" s="284"/>
      <c r="I72" s="284"/>
      <c r="J72" s="284"/>
      <c r="K72" s="284"/>
      <c r="L72" s="284"/>
      <c r="M72" s="285"/>
    </row>
    <row r="73" spans="1:14" ht="22.5" thickTop="1" thickBot="1" x14ac:dyDescent="0.3">
      <c r="B73" s="110"/>
      <c r="C73" s="286">
        <f>2019</f>
        <v>2019</v>
      </c>
      <c r="D73" s="287"/>
      <c r="E73" s="288">
        <v>2020</v>
      </c>
      <c r="F73" s="287"/>
      <c r="G73" s="288">
        <v>2021</v>
      </c>
      <c r="H73" s="287"/>
      <c r="I73" s="288">
        <v>2022</v>
      </c>
      <c r="J73" s="287"/>
      <c r="K73" s="288">
        <v>2023</v>
      </c>
      <c r="L73" s="289"/>
      <c r="M73" s="290"/>
    </row>
    <row r="74" spans="1:14" ht="16.5" thickTop="1" thickBot="1" x14ac:dyDescent="0.3">
      <c r="B74" s="86"/>
      <c r="C74" s="112" t="s">
        <v>70</v>
      </c>
      <c r="D74" s="113" t="str">
        <f>CONCATENATE("var ",RIGHT(2019,2),"/",RIGHT(2018,2))</f>
        <v>var 19/18</v>
      </c>
      <c r="E74" s="114" t="s">
        <v>70</v>
      </c>
      <c r="F74" s="113" t="str">
        <f>CONCATENATE("var ",RIGHT(E73,2),"/",RIGHT(E73-1,2))</f>
        <v>var 20/19</v>
      </c>
      <c r="G74" s="114" t="s">
        <v>70</v>
      </c>
      <c r="H74" s="113" t="str">
        <f>CONCATENATE("var ",RIGHT(G73,2),"/",RIGHT(G73-1,2))</f>
        <v>var 21/20</v>
      </c>
      <c r="I74" s="114" t="s">
        <v>70</v>
      </c>
      <c r="J74" s="113" t="str">
        <f>CONCATENATE("var ",RIGHT(I73,2),"/",RIGHT(I73-1,2))</f>
        <v>var 22/21</v>
      </c>
      <c r="K74" s="114" t="s">
        <v>70</v>
      </c>
      <c r="L74" s="113" t="str">
        <f>CONCATENATE("var ",RIGHT(K73,2),"/",RIGHT(K73-1,2))</f>
        <v>var 23/22</v>
      </c>
      <c r="M74" s="113" t="str">
        <f>CONCATENATE("var ",RIGHT(K73,2),"/",RIGHT(2019,2))</f>
        <v>var 23/19</v>
      </c>
    </row>
    <row r="75" spans="1:14" x14ac:dyDescent="0.25">
      <c r="A75" s="1">
        <v>1</v>
      </c>
      <c r="B75" s="115" t="s">
        <v>72</v>
      </c>
      <c r="C75" s="116">
        <v>4331</v>
      </c>
      <c r="D75" s="117">
        <v>-0.23682819383259912</v>
      </c>
      <c r="E75" s="116">
        <v>5042</v>
      </c>
      <c r="F75" s="117">
        <f>IFERROR(E75/C75-1,"-")</f>
        <v>0.16416531978757787</v>
      </c>
      <c r="G75" s="116">
        <v>1186</v>
      </c>
      <c r="H75" s="117">
        <f>IFERROR(G75/E75-1,"-")</f>
        <v>-0.76477588258627527</v>
      </c>
      <c r="I75" s="116">
        <v>2656</v>
      </c>
      <c r="J75" s="117">
        <f>IFERROR(I75/G75-1,"-")</f>
        <v>1.2394603709949408</v>
      </c>
      <c r="K75" s="116">
        <v>5002</v>
      </c>
      <c r="L75" s="117">
        <f t="shared" ref="L75:L83" si="8">IFERROR(K75/I75-1,"-")</f>
        <v>0.88328313253012047</v>
      </c>
      <c r="M75" s="117">
        <f>K75/C75-1</f>
        <v>0.15492957746478875</v>
      </c>
    </row>
    <row r="76" spans="1:14" x14ac:dyDescent="0.25">
      <c r="A76" s="1">
        <v>2</v>
      </c>
      <c r="B76" s="115" t="s">
        <v>74</v>
      </c>
      <c r="C76" s="116">
        <v>4613</v>
      </c>
      <c r="D76" s="117">
        <v>-0.27502750275027499</v>
      </c>
      <c r="E76" s="116">
        <v>6261</v>
      </c>
      <c r="F76" s="117">
        <f t="shared" ref="F76:J87" si="9">IFERROR(E76/C76-1,"-")</f>
        <v>0.35725124647734674</v>
      </c>
      <c r="G76" s="116">
        <v>2876</v>
      </c>
      <c r="H76" s="117">
        <f t="shared" si="9"/>
        <v>-0.54064845871266565</v>
      </c>
      <c r="I76" s="116">
        <v>4007</v>
      </c>
      <c r="J76" s="117">
        <f t="shared" si="9"/>
        <v>0.39325452016689844</v>
      </c>
      <c r="K76" s="116">
        <v>5638</v>
      </c>
      <c r="L76" s="117">
        <f t="shared" si="8"/>
        <v>0.40703768405290752</v>
      </c>
      <c r="M76" s="117">
        <f>IFERROR(K76/C76-1,"-")</f>
        <v>0.22219813570344682</v>
      </c>
    </row>
    <row r="77" spans="1:14" x14ac:dyDescent="0.25">
      <c r="A77" s="1">
        <v>3</v>
      </c>
      <c r="B77" s="115" t="s">
        <v>76</v>
      </c>
      <c r="C77" s="116">
        <v>4636</v>
      </c>
      <c r="D77" s="117">
        <v>-0.20534796023311619</v>
      </c>
      <c r="E77" s="116">
        <v>2412</v>
      </c>
      <c r="F77" s="117">
        <f t="shared" si="9"/>
        <v>-0.47972389991371878</v>
      </c>
      <c r="G77" s="116">
        <v>3474</v>
      </c>
      <c r="H77" s="117">
        <f t="shared" si="9"/>
        <v>0.44029850746268662</v>
      </c>
      <c r="I77" s="116">
        <v>5247</v>
      </c>
      <c r="J77" s="117">
        <f t="shared" si="9"/>
        <v>0.51036269430051817</v>
      </c>
      <c r="K77" s="116">
        <v>6582</v>
      </c>
      <c r="L77" s="117">
        <f t="shared" si="8"/>
        <v>0.25443110348770737</v>
      </c>
      <c r="M77" s="117">
        <f t="shared" ref="M77:M86" si="10">IFERROR(K77/C77-1,"-")</f>
        <v>0.41975841242450396</v>
      </c>
    </row>
    <row r="78" spans="1:14" x14ac:dyDescent="0.25">
      <c r="A78" s="1">
        <v>4</v>
      </c>
      <c r="B78" s="115" t="s">
        <v>78</v>
      </c>
      <c r="C78" s="116">
        <v>4546</v>
      </c>
      <c r="D78" s="117">
        <v>-0.28035459870191548</v>
      </c>
      <c r="E78" s="116">
        <v>0</v>
      </c>
      <c r="F78" s="117">
        <f t="shared" si="9"/>
        <v>-1</v>
      </c>
      <c r="G78" s="116">
        <v>3070</v>
      </c>
      <c r="H78" s="117" t="str">
        <f t="shared" si="9"/>
        <v>-</v>
      </c>
      <c r="I78" s="116">
        <v>6233</v>
      </c>
      <c r="J78" s="117">
        <f t="shared" si="9"/>
        <v>1.0302931596091205</v>
      </c>
      <c r="K78" s="116">
        <v>5675</v>
      </c>
      <c r="L78" s="117">
        <f t="shared" si="8"/>
        <v>-8.9523503930691528E-2</v>
      </c>
      <c r="M78" s="117">
        <f t="shared" si="10"/>
        <v>0.2483501979762428</v>
      </c>
    </row>
    <row r="79" spans="1:14" x14ac:dyDescent="0.25">
      <c r="A79" s="1">
        <v>5</v>
      </c>
      <c r="B79" s="115" t="s">
        <v>80</v>
      </c>
      <c r="C79" s="116">
        <v>5401</v>
      </c>
      <c r="D79" s="117">
        <v>-0.25400552486187844</v>
      </c>
      <c r="E79" s="116">
        <v>0</v>
      </c>
      <c r="F79" s="117">
        <f t="shared" si="9"/>
        <v>-1</v>
      </c>
      <c r="G79" s="116">
        <v>4730</v>
      </c>
      <c r="H79" s="117" t="str">
        <f t="shared" si="9"/>
        <v>-</v>
      </c>
      <c r="I79" s="116">
        <v>6564</v>
      </c>
      <c r="J79" s="117">
        <f t="shared" si="9"/>
        <v>0.38773784355179708</v>
      </c>
      <c r="K79" s="116">
        <v>6315</v>
      </c>
      <c r="L79" s="117">
        <f t="shared" si="8"/>
        <v>-3.7934186471663578E-2</v>
      </c>
      <c r="M79" s="117">
        <f t="shared" si="10"/>
        <v>0.16922792075541571</v>
      </c>
    </row>
    <row r="80" spans="1:14" x14ac:dyDescent="0.25">
      <c r="A80" s="1">
        <v>6</v>
      </c>
      <c r="B80" s="115" t="s">
        <v>82</v>
      </c>
      <c r="C80" s="116">
        <v>5128</v>
      </c>
      <c r="D80" s="117">
        <v>-0.27815315315315314</v>
      </c>
      <c r="E80" s="116">
        <v>0</v>
      </c>
      <c r="F80" s="117">
        <f t="shared" si="9"/>
        <v>-1</v>
      </c>
      <c r="G80" s="116">
        <v>5525</v>
      </c>
      <c r="H80" s="117" t="str">
        <f t="shared" si="9"/>
        <v>-</v>
      </c>
      <c r="I80" s="116">
        <v>6807</v>
      </c>
      <c r="J80" s="117">
        <f t="shared" si="9"/>
        <v>0.2320361990950226</v>
      </c>
      <c r="K80" s="116">
        <v>6349</v>
      </c>
      <c r="L80" s="117">
        <f t="shared" si="8"/>
        <v>-6.7283678566181893E-2</v>
      </c>
      <c r="M80" s="117">
        <f t="shared" si="10"/>
        <v>0.23810452418096717</v>
      </c>
    </row>
    <row r="81" spans="1:14" x14ac:dyDescent="0.25">
      <c r="A81" s="1">
        <v>7</v>
      </c>
      <c r="B81" s="115" t="s">
        <v>84</v>
      </c>
      <c r="C81" s="116">
        <v>5984</v>
      </c>
      <c r="D81" s="117">
        <v>-0.17881158226979554</v>
      </c>
      <c r="E81" s="116">
        <v>0</v>
      </c>
      <c r="F81" s="117">
        <f t="shared" si="9"/>
        <v>-1</v>
      </c>
      <c r="G81" s="116">
        <v>4603</v>
      </c>
      <c r="H81" s="117" t="str">
        <f t="shared" si="9"/>
        <v>-</v>
      </c>
      <c r="I81" s="116">
        <v>7285</v>
      </c>
      <c r="J81" s="117">
        <f t="shared" si="9"/>
        <v>0.58266348033890947</v>
      </c>
      <c r="K81" s="116">
        <v>4487</v>
      </c>
      <c r="L81" s="117">
        <f t="shared" si="8"/>
        <v>-0.38407687028140014</v>
      </c>
      <c r="M81" s="117">
        <f t="shared" si="10"/>
        <v>-0.2501671122994652</v>
      </c>
    </row>
    <row r="82" spans="1:14" x14ac:dyDescent="0.25">
      <c r="A82" s="1">
        <v>8</v>
      </c>
      <c r="B82" s="115" t="s">
        <v>86</v>
      </c>
      <c r="C82" s="116">
        <v>4991</v>
      </c>
      <c r="D82" s="117">
        <v>-0.10811293781272335</v>
      </c>
      <c r="E82" s="116">
        <v>1206</v>
      </c>
      <c r="F82" s="117">
        <f t="shared" si="9"/>
        <v>-0.75836505710278501</v>
      </c>
      <c r="G82" s="116">
        <v>4154</v>
      </c>
      <c r="H82" s="117">
        <f t="shared" si="9"/>
        <v>2.4444444444444446</v>
      </c>
      <c r="I82" s="116">
        <v>5224</v>
      </c>
      <c r="J82" s="117">
        <f t="shared" si="9"/>
        <v>0.25758305247953772</v>
      </c>
      <c r="K82" s="116">
        <v>3934</v>
      </c>
      <c r="L82" s="117">
        <f t="shared" si="8"/>
        <v>-0.24693721286370596</v>
      </c>
      <c r="M82" s="117">
        <f t="shared" si="10"/>
        <v>-0.21178120617110796</v>
      </c>
    </row>
    <row r="83" spans="1:14" x14ac:dyDescent="0.25">
      <c r="A83" s="1">
        <v>9</v>
      </c>
      <c r="B83" s="115" t="s">
        <v>88</v>
      </c>
      <c r="C83" s="116">
        <v>4621</v>
      </c>
      <c r="D83" s="117">
        <v>-9.58716493836822E-2</v>
      </c>
      <c r="E83" s="116">
        <v>1770</v>
      </c>
      <c r="F83" s="117">
        <f t="shared" si="9"/>
        <v>-0.61696602466998485</v>
      </c>
      <c r="G83" s="116">
        <v>5330</v>
      </c>
      <c r="H83" s="117">
        <f t="shared" si="9"/>
        <v>2.0112994350282487</v>
      </c>
      <c r="I83" s="116">
        <v>6683</v>
      </c>
      <c r="J83" s="117">
        <f t="shared" si="9"/>
        <v>0.25384615384615383</v>
      </c>
      <c r="K83" s="116">
        <v>4833</v>
      </c>
      <c r="L83" s="117">
        <f t="shared" si="8"/>
        <v>-0.27682178662277424</v>
      </c>
      <c r="M83" s="117">
        <f t="shared" si="10"/>
        <v>4.5877515689244808E-2</v>
      </c>
    </row>
    <row r="84" spans="1:14" x14ac:dyDescent="0.25">
      <c r="A84" s="1">
        <v>10</v>
      </c>
      <c r="B84" s="115" t="s">
        <v>90</v>
      </c>
      <c r="C84" s="116">
        <v>5681</v>
      </c>
      <c r="D84" s="117">
        <v>-0.17940199335548168</v>
      </c>
      <c r="E84" s="116">
        <v>2794</v>
      </c>
      <c r="F84" s="117">
        <f t="shared" si="9"/>
        <v>-0.50818517866572788</v>
      </c>
      <c r="G84" s="116">
        <v>6555</v>
      </c>
      <c r="H84" s="117">
        <f t="shared" si="9"/>
        <v>1.3460987831066573</v>
      </c>
      <c r="I84" s="116">
        <v>6599</v>
      </c>
      <c r="J84" s="117">
        <f t="shared" si="9"/>
        <v>6.7124332570556167E-3</v>
      </c>
      <c r="K84" s="116">
        <v>6901</v>
      </c>
      <c r="L84" s="117">
        <f>IFERROR(K84/I84-1,"-")</f>
        <v>4.5764509774208317E-2</v>
      </c>
      <c r="M84" s="117">
        <f t="shared" si="10"/>
        <v>0.21475092413307517</v>
      </c>
    </row>
    <row r="85" spans="1:14" x14ac:dyDescent="0.25">
      <c r="A85" s="1">
        <v>11</v>
      </c>
      <c r="B85" s="115" t="s">
        <v>92</v>
      </c>
      <c r="C85" s="116">
        <v>5200</v>
      </c>
      <c r="D85" s="117">
        <v>-0.19417325275065855</v>
      </c>
      <c r="E85" s="116">
        <v>2369</v>
      </c>
      <c r="F85" s="117">
        <f t="shared" si="9"/>
        <v>-0.5444230769230769</v>
      </c>
      <c r="G85" s="116">
        <v>6406</v>
      </c>
      <c r="H85" s="117">
        <f t="shared" si="9"/>
        <v>1.7040945546644153</v>
      </c>
      <c r="I85" s="116">
        <v>6822</v>
      </c>
      <c r="J85" s="117">
        <f t="shared" si="9"/>
        <v>6.4939119575398108E-2</v>
      </c>
      <c r="K85" s="116">
        <v>5188</v>
      </c>
      <c r="L85" s="117">
        <f>IFERROR(K85/I85-1,"-")</f>
        <v>-0.23951920257988857</v>
      </c>
      <c r="M85" s="117">
        <f t="shared" si="10"/>
        <v>-2.3076923076923439E-3</v>
      </c>
    </row>
    <row r="86" spans="1:14" x14ac:dyDescent="0.25">
      <c r="A86" s="1">
        <v>12</v>
      </c>
      <c r="B86" s="115" t="s">
        <v>94</v>
      </c>
      <c r="C86" s="116">
        <v>5944</v>
      </c>
      <c r="D86" s="117">
        <v>0.11352566504308736</v>
      </c>
      <c r="E86" s="116">
        <v>2222</v>
      </c>
      <c r="F86" s="117">
        <f t="shared" si="9"/>
        <v>-0.62617765814266479</v>
      </c>
      <c r="G86" s="116">
        <v>5338</v>
      </c>
      <c r="H86" s="117">
        <f t="shared" si="9"/>
        <v>1.4023402340234021</v>
      </c>
      <c r="I86" s="116">
        <v>5738</v>
      </c>
      <c r="J86" s="117">
        <f t="shared" si="9"/>
        <v>7.4934432371674742E-2</v>
      </c>
      <c r="K86" s="116">
        <v>5217</v>
      </c>
      <c r="L86" s="117">
        <f>IFERROR(K86/I86-1,"-")</f>
        <v>-9.079818752178459E-2</v>
      </c>
      <c r="M86" s="117">
        <f t="shared" si="10"/>
        <v>-0.1223082099596231</v>
      </c>
    </row>
    <row r="87" spans="1:14" ht="15.75" x14ac:dyDescent="0.25">
      <c r="B87" s="118" t="s">
        <v>36</v>
      </c>
      <c r="C87" s="119">
        <v>61076</v>
      </c>
      <c r="D87" s="120">
        <v>-0.18826171900958255</v>
      </c>
      <c r="E87" s="119">
        <v>27791</v>
      </c>
      <c r="F87" s="120">
        <f t="shared" si="9"/>
        <v>-0.5449767502783418</v>
      </c>
      <c r="G87" s="119">
        <v>53247</v>
      </c>
      <c r="H87" s="120">
        <f t="shared" si="9"/>
        <v>0.91597999352308301</v>
      </c>
      <c r="I87" s="119">
        <v>69865</v>
      </c>
      <c r="J87" s="120">
        <f t="shared" si="9"/>
        <v>0.31209270005821921</v>
      </c>
      <c r="K87" s="119">
        <v>66121</v>
      </c>
      <c r="L87" s="120">
        <v>-5.3589064624633198E-2</v>
      </c>
      <c r="M87" s="120">
        <v>8.2602004060514878E-2</v>
      </c>
    </row>
    <row r="88" spans="1:14" ht="6" customHeight="1" x14ac:dyDescent="0.25"/>
    <row r="89" spans="1:14" x14ac:dyDescent="0.25">
      <c r="B89" s="106" t="s">
        <v>41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</row>
    <row r="92" spans="1:14" ht="48.75" customHeight="1" thickBot="1" x14ac:dyDescent="0.3">
      <c r="B92" s="265" t="s">
        <v>235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1" t="s">
        <v>105</v>
      </c>
    </row>
    <row r="93" spans="1:14" ht="10.5" customHeight="1" thickBot="1" x14ac:dyDescent="0.3">
      <c r="B93" s="107"/>
      <c r="C93" s="108"/>
      <c r="D93" s="107"/>
      <c r="E93" s="107"/>
      <c r="F93" s="107"/>
      <c r="G93" s="107"/>
      <c r="H93" s="107"/>
      <c r="I93" s="107"/>
      <c r="J93" s="107"/>
      <c r="K93" s="4"/>
      <c r="L93" s="4"/>
      <c r="N93" s="1" t="s">
        <v>106</v>
      </c>
    </row>
    <row r="94" spans="1:14" ht="22.5" thickTop="1" thickBot="1" x14ac:dyDescent="0.3">
      <c r="B94" s="122" t="s">
        <v>107</v>
      </c>
      <c r="C94" s="283" t="s">
        <v>108</v>
      </c>
      <c r="D94" s="284"/>
      <c r="E94" s="284"/>
      <c r="F94" s="284"/>
      <c r="G94" s="284"/>
      <c r="H94" s="284"/>
      <c r="I94" s="284"/>
      <c r="J94" s="284"/>
      <c r="K94" s="284"/>
      <c r="L94" s="284"/>
      <c r="M94" s="285"/>
    </row>
    <row r="95" spans="1:14" ht="22.5" thickTop="1" thickBot="1" x14ac:dyDescent="0.3">
      <c r="B95" s="110"/>
      <c r="C95" s="286">
        <f>2019</f>
        <v>2019</v>
      </c>
      <c r="D95" s="287"/>
      <c r="E95" s="288">
        <v>2020</v>
      </c>
      <c r="F95" s="287"/>
      <c r="G95" s="288">
        <v>2021</v>
      </c>
      <c r="H95" s="287"/>
      <c r="I95" s="288">
        <v>2022</v>
      </c>
      <c r="J95" s="287"/>
      <c r="K95" s="288">
        <v>2023</v>
      </c>
      <c r="L95" s="289"/>
      <c r="M95" s="290"/>
    </row>
    <row r="96" spans="1:14" ht="16.5" thickTop="1" thickBot="1" x14ac:dyDescent="0.3">
      <c r="B96" s="86"/>
      <c r="C96" s="112" t="s">
        <v>70</v>
      </c>
      <c r="D96" s="113" t="str">
        <f>CONCATENATE("var ",RIGHT(2019,2),"/",RIGHT(2018,2))</f>
        <v>var 19/18</v>
      </c>
      <c r="E96" s="114" t="s">
        <v>70</v>
      </c>
      <c r="F96" s="113" t="str">
        <f>CONCATENATE("var ",RIGHT(E95,2),"/",RIGHT(E95-1,2))</f>
        <v>var 20/19</v>
      </c>
      <c r="G96" s="114" t="s">
        <v>70</v>
      </c>
      <c r="H96" s="113" t="str">
        <f>CONCATENATE("var ",RIGHT(G95,2),"/",RIGHT(G95-1,2))</f>
        <v>var 21/20</v>
      </c>
      <c r="I96" s="114" t="s">
        <v>70</v>
      </c>
      <c r="J96" s="113" t="str">
        <f>CONCATENATE("var ",RIGHT(I95,2),"/",RIGHT(I95-1,2))</f>
        <v>var 22/21</v>
      </c>
      <c r="K96" s="114" t="s">
        <v>70</v>
      </c>
      <c r="L96" s="113" t="str">
        <f>CONCATENATE("var ",RIGHT(K95,2),"/",RIGHT(K95-1,2))</f>
        <v>var 23/22</v>
      </c>
      <c r="M96" s="113" t="str">
        <f>CONCATENATE("var ",RIGHT(K95,2),"/",RIGHT(2019,2))</f>
        <v>var 23/19</v>
      </c>
    </row>
    <row r="97" spans="2:13" x14ac:dyDescent="0.25">
      <c r="B97" s="115" t="s">
        <v>72</v>
      </c>
      <c r="C97" s="116">
        <v>11481</v>
      </c>
      <c r="D97" s="117">
        <v>0.10447330447330438</v>
      </c>
      <c r="E97" s="116">
        <v>10764</v>
      </c>
      <c r="F97" s="117">
        <f t="shared" ref="F97:J109" si="11">IFERROR(E97/C97-1,"-")</f>
        <v>-6.2451006009929477E-2</v>
      </c>
      <c r="G97" s="116">
        <v>2169</v>
      </c>
      <c r="H97" s="117">
        <f t="shared" si="11"/>
        <v>-0.79849498327759194</v>
      </c>
      <c r="I97" s="116">
        <v>7573</v>
      </c>
      <c r="J97" s="117">
        <f t="shared" si="11"/>
        <v>2.4914707238358691</v>
      </c>
      <c r="K97" s="116">
        <v>13157</v>
      </c>
      <c r="L97" s="117">
        <f t="shared" ref="L97:L103" si="12">IFERROR(K97/I97-1,"-")</f>
        <v>0.73735639772877337</v>
      </c>
      <c r="M97" s="117">
        <f>K97/C97-1</f>
        <v>0.14598031530354505</v>
      </c>
    </row>
    <row r="98" spans="2:13" x14ac:dyDescent="0.25">
      <c r="B98" s="115" t="s">
        <v>74</v>
      </c>
      <c r="C98" s="116">
        <v>10922</v>
      </c>
      <c r="D98" s="117">
        <v>6.4626181889072987E-2</v>
      </c>
      <c r="E98" s="116">
        <v>11152</v>
      </c>
      <c r="F98" s="117">
        <f t="shared" si="11"/>
        <v>2.1058414209851772E-2</v>
      </c>
      <c r="G98" s="116">
        <v>2972</v>
      </c>
      <c r="H98" s="117">
        <f t="shared" si="11"/>
        <v>-0.7335007173601148</v>
      </c>
      <c r="I98" s="116">
        <v>8064</v>
      </c>
      <c r="J98" s="117">
        <f t="shared" si="11"/>
        <v>1.7133243606998656</v>
      </c>
      <c r="K98" s="116">
        <v>10692</v>
      </c>
      <c r="L98" s="117">
        <f t="shared" si="12"/>
        <v>0.32589285714285721</v>
      </c>
      <c r="M98" s="117">
        <f>IFERROR(K98/C98-1,"-")</f>
        <v>-2.1058414209851661E-2</v>
      </c>
    </row>
    <row r="99" spans="2:13" x14ac:dyDescent="0.25">
      <c r="B99" s="115" t="s">
        <v>76</v>
      </c>
      <c r="C99" s="116">
        <v>11252</v>
      </c>
      <c r="D99" s="117">
        <v>6.7045993361782852E-2</v>
      </c>
      <c r="E99" s="116">
        <v>3997</v>
      </c>
      <c r="F99" s="117">
        <f t="shared" si="11"/>
        <v>-0.64477426235335944</v>
      </c>
      <c r="G99" s="116">
        <v>4141</v>
      </c>
      <c r="H99" s="117">
        <f t="shared" si="11"/>
        <v>3.6027020265198884E-2</v>
      </c>
      <c r="I99" s="116">
        <v>8479</v>
      </c>
      <c r="J99" s="117">
        <f t="shared" si="11"/>
        <v>1.0475730499879257</v>
      </c>
      <c r="K99" s="116">
        <v>9794</v>
      </c>
      <c r="L99" s="117">
        <f t="shared" si="12"/>
        <v>0.15508904351928288</v>
      </c>
      <c r="M99" s="117">
        <f t="shared" ref="M99:M103" si="13">IFERROR(K99/C99-1,"-")</f>
        <v>-0.12957696409527197</v>
      </c>
    </row>
    <row r="100" spans="2:13" x14ac:dyDescent="0.25">
      <c r="B100" s="115" t="s">
        <v>78</v>
      </c>
      <c r="C100" s="116">
        <v>7778</v>
      </c>
      <c r="D100" s="117">
        <v>1.7130901006930932E-2</v>
      </c>
      <c r="E100" s="116">
        <v>0</v>
      </c>
      <c r="F100" s="117">
        <f t="shared" si="11"/>
        <v>-1</v>
      </c>
      <c r="G100" s="116">
        <v>3364</v>
      </c>
      <c r="H100" s="117" t="str">
        <f t="shared" si="11"/>
        <v>-</v>
      </c>
      <c r="I100" s="116">
        <v>6637</v>
      </c>
      <c r="J100" s="117">
        <f t="shared" si="11"/>
        <v>0.97294887039239009</v>
      </c>
      <c r="K100" s="116">
        <v>6884</v>
      </c>
      <c r="L100" s="117">
        <f t="shared" si="12"/>
        <v>3.7215609462106336E-2</v>
      </c>
      <c r="M100" s="117">
        <f t="shared" si="13"/>
        <v>-0.11493957315505277</v>
      </c>
    </row>
    <row r="101" spans="2:13" x14ac:dyDescent="0.25">
      <c r="B101" s="115" t="s">
        <v>80</v>
      </c>
      <c r="C101" s="116">
        <v>6406</v>
      </c>
      <c r="D101" s="117">
        <v>4.6561019441267781E-2</v>
      </c>
      <c r="E101" s="116">
        <v>0</v>
      </c>
      <c r="F101" s="117">
        <f t="shared" si="11"/>
        <v>-1</v>
      </c>
      <c r="G101" s="116">
        <v>3886</v>
      </c>
      <c r="H101" s="117" t="str">
        <f t="shared" si="11"/>
        <v>-</v>
      </c>
      <c r="I101" s="116">
        <v>5493</v>
      </c>
      <c r="J101" s="117">
        <f t="shared" si="11"/>
        <v>0.4135357694287185</v>
      </c>
      <c r="K101" s="116">
        <v>4667</v>
      </c>
      <c r="L101" s="117">
        <f t="shared" si="12"/>
        <v>-0.15037320225741857</v>
      </c>
      <c r="M101" s="117">
        <f t="shared" si="13"/>
        <v>-0.27146425226350301</v>
      </c>
    </row>
    <row r="102" spans="2:13" x14ac:dyDescent="0.25">
      <c r="B102" s="115" t="s">
        <v>82</v>
      </c>
      <c r="C102" s="116">
        <v>4995</v>
      </c>
      <c r="D102" s="117">
        <v>-0.12137203166226918</v>
      </c>
      <c r="E102" s="116">
        <v>0</v>
      </c>
      <c r="F102" s="117">
        <f t="shared" si="11"/>
        <v>-1</v>
      </c>
      <c r="G102" s="116">
        <v>3617</v>
      </c>
      <c r="H102" s="117" t="str">
        <f t="shared" si="11"/>
        <v>-</v>
      </c>
      <c r="I102" s="116">
        <v>5199</v>
      </c>
      <c r="J102" s="117">
        <f t="shared" si="11"/>
        <v>0.43737904340613776</v>
      </c>
      <c r="K102" s="116">
        <v>4917</v>
      </c>
      <c r="L102" s="117">
        <f t="shared" si="12"/>
        <v>-5.424120023081358E-2</v>
      </c>
      <c r="M102" s="117">
        <f t="shared" si="13"/>
        <v>-1.5615615615615641E-2</v>
      </c>
    </row>
    <row r="103" spans="2:13" x14ac:dyDescent="0.25">
      <c r="B103" s="115" t="s">
        <v>84</v>
      </c>
      <c r="C103" s="116">
        <v>6386</v>
      </c>
      <c r="D103" s="117">
        <v>5.9741121805509501E-2</v>
      </c>
      <c r="E103" s="116">
        <v>0</v>
      </c>
      <c r="F103" s="117">
        <f t="shared" si="11"/>
        <v>-1</v>
      </c>
      <c r="G103" s="116">
        <v>4470</v>
      </c>
      <c r="H103" s="117" t="str">
        <f t="shared" si="11"/>
        <v>-</v>
      </c>
      <c r="I103" s="116">
        <v>5558</v>
      </c>
      <c r="J103" s="117">
        <f t="shared" si="11"/>
        <v>0.24340044742729305</v>
      </c>
      <c r="K103" s="116">
        <v>5083</v>
      </c>
      <c r="L103" s="117">
        <f t="shared" si="12"/>
        <v>-8.5462396545520014E-2</v>
      </c>
      <c r="M103" s="117">
        <f t="shared" si="13"/>
        <v>-0.20404008769182591</v>
      </c>
    </row>
    <row r="104" spans="2:13" x14ac:dyDescent="0.25">
      <c r="B104" s="115" t="s">
        <v>86</v>
      </c>
      <c r="C104" s="116">
        <v>5683</v>
      </c>
      <c r="D104" s="117">
        <v>-2.437768240343352E-2</v>
      </c>
      <c r="E104" s="116">
        <v>2584</v>
      </c>
      <c r="F104" s="117">
        <f t="shared" si="11"/>
        <v>-0.54531057540031669</v>
      </c>
      <c r="G104" s="116">
        <v>4740</v>
      </c>
      <c r="H104" s="117">
        <f t="shared" si="11"/>
        <v>0.83436532507739947</v>
      </c>
      <c r="I104" s="116">
        <v>6638</v>
      </c>
      <c r="J104" s="117">
        <f t="shared" si="11"/>
        <v>0.4004219409282701</v>
      </c>
      <c r="K104" s="116">
        <v>6171</v>
      </c>
      <c r="L104" s="117">
        <f>IFERROR(K104/I104-1,"-")</f>
        <v>-7.0352515818017491E-2</v>
      </c>
      <c r="M104" s="117">
        <f>IFERROR(K104/C104-1,"-")</f>
        <v>8.5870139011085644E-2</v>
      </c>
    </row>
    <row r="105" spans="2:13" x14ac:dyDescent="0.25">
      <c r="B105" s="115" t="s">
        <v>88</v>
      </c>
      <c r="C105" s="116">
        <v>6713</v>
      </c>
      <c r="D105" s="117">
        <v>8.3615819209039488E-2</v>
      </c>
      <c r="E105" s="116">
        <v>2225</v>
      </c>
      <c r="F105" s="117">
        <f t="shared" si="11"/>
        <v>-0.66855355280798445</v>
      </c>
      <c r="G105" s="116">
        <v>5400</v>
      </c>
      <c r="H105" s="117">
        <f t="shared" si="11"/>
        <v>1.4269662921348316</v>
      </c>
      <c r="I105" s="116">
        <v>7100</v>
      </c>
      <c r="J105" s="117">
        <f t="shared" si="11"/>
        <v>0.31481481481481488</v>
      </c>
      <c r="K105" s="116">
        <v>4623</v>
      </c>
      <c r="L105" s="117">
        <f>IFERROR(K105/I105-1,"-")</f>
        <v>-0.34887323943661974</v>
      </c>
      <c r="M105" s="117">
        <f>IFERROR(K105/C105-1,"-")</f>
        <v>-0.31133621331744377</v>
      </c>
    </row>
    <row r="106" spans="2:13" x14ac:dyDescent="0.25">
      <c r="B106" s="115" t="s">
        <v>90</v>
      </c>
      <c r="C106" s="116">
        <v>7777</v>
      </c>
      <c r="D106" s="117">
        <v>-3.0903426791277222E-2</v>
      </c>
      <c r="E106" s="116">
        <v>2580</v>
      </c>
      <c r="F106" s="117">
        <f t="shared" si="11"/>
        <v>-0.66825253953966823</v>
      </c>
      <c r="G106" s="116">
        <v>7079</v>
      </c>
      <c r="H106" s="117">
        <f t="shared" si="11"/>
        <v>1.7437984496124033</v>
      </c>
      <c r="I106" s="116">
        <v>8769</v>
      </c>
      <c r="J106" s="117">
        <f t="shared" si="11"/>
        <v>0.23873428450346101</v>
      </c>
      <c r="K106" s="116">
        <v>6591</v>
      </c>
      <c r="L106" s="117">
        <f>IFERROR(K106/I106-1,"-")</f>
        <v>-0.24837495723571668</v>
      </c>
      <c r="M106" s="117">
        <f>IFERROR(K106/C106-1,"-")</f>
        <v>-0.15250096438215255</v>
      </c>
    </row>
    <row r="107" spans="2:13" x14ac:dyDescent="0.25">
      <c r="B107" s="115" t="s">
        <v>92</v>
      </c>
      <c r="C107" s="116">
        <v>10212</v>
      </c>
      <c r="D107" s="117">
        <v>5.1049814738575616E-2</v>
      </c>
      <c r="E107" s="116">
        <v>2646</v>
      </c>
      <c r="F107" s="117">
        <f t="shared" si="11"/>
        <v>-0.74089306698002355</v>
      </c>
      <c r="G107" s="116">
        <v>9414</v>
      </c>
      <c r="H107" s="117">
        <f t="shared" si="11"/>
        <v>2.5578231292517009</v>
      </c>
      <c r="I107" s="116">
        <v>11464</v>
      </c>
      <c r="J107" s="117">
        <f t="shared" si="11"/>
        <v>0.21776078181431902</v>
      </c>
      <c r="K107" s="116">
        <v>9972</v>
      </c>
      <c r="L107" s="117">
        <f>IFERROR(K107/I107-1,"-")</f>
        <v>-0.13014654570830431</v>
      </c>
      <c r="M107" s="117">
        <f>IFERROR(K107/C107-1,"-")</f>
        <v>-2.3501762632197387E-2</v>
      </c>
    </row>
    <row r="108" spans="2:13" x14ac:dyDescent="0.25">
      <c r="B108" s="115" t="s">
        <v>94</v>
      </c>
      <c r="C108" s="116">
        <v>10668</v>
      </c>
      <c r="D108" s="117">
        <v>-1.4685508451094509E-2</v>
      </c>
      <c r="E108" s="116">
        <v>2589</v>
      </c>
      <c r="F108" s="117">
        <f t="shared" si="11"/>
        <v>-0.75731158605174353</v>
      </c>
      <c r="G108" s="116">
        <v>8449</v>
      </c>
      <c r="H108" s="117">
        <f t="shared" si="11"/>
        <v>2.2634221707222868</v>
      </c>
      <c r="I108" s="116">
        <v>13271</v>
      </c>
      <c r="J108" s="117">
        <f t="shared" si="11"/>
        <v>0.57071842821635688</v>
      </c>
      <c r="K108" s="116">
        <v>10128</v>
      </c>
      <c r="L108" s="117">
        <f>IFERROR(K108/I108-1,"-")</f>
        <v>-0.23683219049054327</v>
      </c>
      <c r="M108" s="117">
        <f>IFERROR(K108/C108-1,"-")</f>
        <v>-5.0618672665916797E-2</v>
      </c>
    </row>
    <row r="109" spans="2:13" ht="15.75" x14ac:dyDescent="0.25">
      <c r="B109" s="118" t="s">
        <v>36</v>
      </c>
      <c r="C109" s="119">
        <v>100273</v>
      </c>
      <c r="D109" s="120">
        <v>3.0915222174243917E-2</v>
      </c>
      <c r="E109" s="119">
        <v>41945</v>
      </c>
      <c r="F109" s="120">
        <f t="shared" si="11"/>
        <v>-0.58169198089216434</v>
      </c>
      <c r="G109" s="119">
        <v>59701</v>
      </c>
      <c r="H109" s="120">
        <f t="shared" si="11"/>
        <v>0.42331624746692098</v>
      </c>
      <c r="I109" s="119">
        <v>94245</v>
      </c>
      <c r="J109" s="120">
        <f t="shared" si="11"/>
        <v>0.57861677358838204</v>
      </c>
      <c r="K109" s="119">
        <v>92679</v>
      </c>
      <c r="L109" s="120">
        <v>-1.6616266114913292E-2</v>
      </c>
      <c r="M109" s="120">
        <v>-7.5733248232325745E-2</v>
      </c>
    </row>
    <row r="110" spans="2:13" ht="6" customHeight="1" x14ac:dyDescent="0.25"/>
    <row r="111" spans="2:13" x14ac:dyDescent="0.25">
      <c r="B111" s="106" t="s">
        <v>41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</row>
    <row r="114" spans="1:14" ht="48.75" customHeight="1" thickBot="1" x14ac:dyDescent="0.3">
      <c r="B114" s="265" t="s">
        <v>236</v>
      </c>
      <c r="C114" s="265"/>
      <c r="D114" s="265"/>
      <c r="E114" s="265"/>
      <c r="F114" s="265"/>
      <c r="G114" s="265"/>
      <c r="H114" s="265"/>
      <c r="I114" s="265"/>
      <c r="J114" s="265"/>
      <c r="K114" s="265"/>
      <c r="L114" s="265"/>
      <c r="M114" s="265"/>
      <c r="N114" s="1" t="s">
        <v>109</v>
      </c>
    </row>
    <row r="115" spans="1:14" ht="10.5" customHeight="1" thickBot="1" x14ac:dyDescent="0.3">
      <c r="B115" s="107"/>
      <c r="C115" s="108"/>
      <c r="D115" s="107"/>
      <c r="E115" s="107"/>
      <c r="F115" s="107"/>
      <c r="G115" s="107"/>
      <c r="H115" s="107"/>
      <c r="I115" s="107"/>
      <c r="J115" s="107"/>
      <c r="K115" s="4"/>
      <c r="L115" s="4"/>
      <c r="N115" s="1" t="s">
        <v>110</v>
      </c>
    </row>
    <row r="116" spans="1:14" ht="22.5" thickTop="1" thickBot="1" x14ac:dyDescent="0.3">
      <c r="B116" s="122" t="str">
        <f>C116</f>
        <v>Reino Unido</v>
      </c>
      <c r="C116" s="283" t="s">
        <v>111</v>
      </c>
      <c r="D116" s="284"/>
      <c r="E116" s="284"/>
      <c r="F116" s="284"/>
      <c r="G116" s="284"/>
      <c r="H116" s="284"/>
      <c r="I116" s="284"/>
      <c r="J116" s="284"/>
      <c r="K116" s="284"/>
      <c r="L116" s="284"/>
      <c r="M116" s="285"/>
    </row>
    <row r="117" spans="1:14" ht="22.5" thickTop="1" thickBot="1" x14ac:dyDescent="0.3">
      <c r="B117" s="110"/>
      <c r="C117" s="286">
        <f>2019</f>
        <v>2019</v>
      </c>
      <c r="D117" s="287"/>
      <c r="E117" s="288">
        <v>2020</v>
      </c>
      <c r="F117" s="287"/>
      <c r="G117" s="288">
        <v>2021</v>
      </c>
      <c r="H117" s="287"/>
      <c r="I117" s="288">
        <v>2022</v>
      </c>
      <c r="J117" s="287"/>
      <c r="K117" s="288">
        <v>2023</v>
      </c>
      <c r="L117" s="289"/>
      <c r="M117" s="290"/>
    </row>
    <row r="118" spans="1:14" ht="16.5" thickTop="1" thickBot="1" x14ac:dyDescent="0.3">
      <c r="B118" s="86"/>
      <c r="C118" s="112" t="s">
        <v>70</v>
      </c>
      <c r="D118" s="113" t="str">
        <f>CONCATENATE("var ",RIGHT(2019,2),"/",RIGHT(2018,2))</f>
        <v>var 19/18</v>
      </c>
      <c r="E118" s="114" t="s">
        <v>70</v>
      </c>
      <c r="F118" s="113" t="str">
        <f>CONCATENATE("var ",RIGHT(E117,2),"/",RIGHT(E117-1,2))</f>
        <v>var 20/19</v>
      </c>
      <c r="G118" s="114" t="s">
        <v>70</v>
      </c>
      <c r="H118" s="113" t="str">
        <f>CONCATENATE("var ",RIGHT(G117,2),"/",RIGHT(G117-1,2))</f>
        <v>var 21/20</v>
      </c>
      <c r="I118" s="114" t="s">
        <v>70</v>
      </c>
      <c r="J118" s="113" t="str">
        <f>CONCATENATE("var ",RIGHT(I117,2),"/",RIGHT(I117-1,2))</f>
        <v>var 22/21</v>
      </c>
      <c r="K118" s="114" t="s">
        <v>70</v>
      </c>
      <c r="L118" s="113" t="str">
        <f>CONCATENATE("var ",RIGHT(K117,2),"/",RIGHT(K117-1,2))</f>
        <v>var 23/22</v>
      </c>
      <c r="M118" s="113" t="str">
        <f>CONCATENATE("var ",RIGHT(K117,2),"/",RIGHT(2019,2))</f>
        <v>var 23/19</v>
      </c>
    </row>
    <row r="119" spans="1:14" x14ac:dyDescent="0.25">
      <c r="B119" s="115" t="s">
        <v>72</v>
      </c>
      <c r="C119" s="116">
        <v>1322</v>
      </c>
      <c r="D119" s="117">
        <v>-6.0150375939849177E-3</v>
      </c>
      <c r="E119" s="116">
        <v>1289</v>
      </c>
      <c r="F119" s="117">
        <f t="shared" ref="F119:J131" si="14">IFERROR(E119/C119-1,"-")</f>
        <v>-2.4962178517397904E-2</v>
      </c>
      <c r="G119" s="116">
        <v>52</v>
      </c>
      <c r="H119" s="117">
        <f t="shared" si="14"/>
        <v>-0.95965865011636931</v>
      </c>
      <c r="I119" s="116">
        <v>805</v>
      </c>
      <c r="J119" s="117">
        <f t="shared" si="14"/>
        <v>14.48076923076923</v>
      </c>
      <c r="K119" s="116">
        <v>1683</v>
      </c>
      <c r="L119" s="117">
        <f t="shared" ref="L119:L125" si="15">IFERROR(K119/I119-1,"-")</f>
        <v>1.0906832298136644</v>
      </c>
      <c r="M119" s="117">
        <f>K119/C119-1</f>
        <v>0.27307110438729199</v>
      </c>
    </row>
    <row r="120" spans="1:14" x14ac:dyDescent="0.25">
      <c r="B120" s="115" t="s">
        <v>74</v>
      </c>
      <c r="C120" s="116">
        <v>1257</v>
      </c>
      <c r="D120" s="117">
        <v>-0.11040339702760082</v>
      </c>
      <c r="E120" s="116">
        <v>1151</v>
      </c>
      <c r="F120" s="117">
        <f t="shared" si="14"/>
        <v>-8.4327764518695281E-2</v>
      </c>
      <c r="G120" s="116">
        <v>71</v>
      </c>
      <c r="H120" s="117">
        <f t="shared" si="14"/>
        <v>-0.93831450912250214</v>
      </c>
      <c r="I120" s="116">
        <v>857</v>
      </c>
      <c r="J120" s="117">
        <f t="shared" si="14"/>
        <v>11.070422535211268</v>
      </c>
      <c r="K120" s="116">
        <v>1254</v>
      </c>
      <c r="L120" s="117">
        <f t="shared" si="15"/>
        <v>0.46324387397899658</v>
      </c>
      <c r="M120" s="117">
        <f>IFERROR(K120/C120-1,"-")</f>
        <v>-2.3866348448687846E-3</v>
      </c>
    </row>
    <row r="121" spans="1:14" x14ac:dyDescent="0.25">
      <c r="B121" s="115" t="s">
        <v>76</v>
      </c>
      <c r="C121" s="116">
        <v>1143</v>
      </c>
      <c r="D121" s="117">
        <v>-7.9710144927536253E-2</v>
      </c>
      <c r="E121" s="116">
        <v>370</v>
      </c>
      <c r="F121" s="117">
        <f t="shared" si="14"/>
        <v>-0.67629046369203849</v>
      </c>
      <c r="G121" s="116">
        <v>143</v>
      </c>
      <c r="H121" s="117">
        <f t="shared" si="14"/>
        <v>-0.61351351351351346</v>
      </c>
      <c r="I121" s="116">
        <v>816</v>
      </c>
      <c r="J121" s="117">
        <f t="shared" si="14"/>
        <v>4.7062937062937067</v>
      </c>
      <c r="K121" s="116">
        <v>1157</v>
      </c>
      <c r="L121" s="117">
        <f t="shared" si="15"/>
        <v>0.41789215686274517</v>
      </c>
      <c r="M121" s="117">
        <f t="shared" ref="M121:M125" si="16">IFERROR(K121/C121-1,"-")</f>
        <v>1.2248468941382429E-2</v>
      </c>
    </row>
    <row r="122" spans="1:14" x14ac:dyDescent="0.25">
      <c r="B122" s="115" t="s">
        <v>78</v>
      </c>
      <c r="C122" s="116">
        <v>711</v>
      </c>
      <c r="D122" s="117">
        <v>7.2398190045248834E-2</v>
      </c>
      <c r="E122" s="116">
        <v>0</v>
      </c>
      <c r="F122" s="117">
        <f t="shared" si="14"/>
        <v>-1</v>
      </c>
      <c r="G122" s="116">
        <v>84</v>
      </c>
      <c r="H122" s="117" t="str">
        <f t="shared" si="14"/>
        <v>-</v>
      </c>
      <c r="I122" s="116">
        <v>609</v>
      </c>
      <c r="J122" s="117">
        <f t="shared" si="14"/>
        <v>6.25</v>
      </c>
      <c r="K122" s="116">
        <v>609</v>
      </c>
      <c r="L122" s="117">
        <f t="shared" si="15"/>
        <v>0</v>
      </c>
      <c r="M122" s="117">
        <f t="shared" si="16"/>
        <v>-0.14345991561181437</v>
      </c>
    </row>
    <row r="123" spans="1:14" x14ac:dyDescent="0.25">
      <c r="B123" s="115" t="s">
        <v>80</v>
      </c>
      <c r="C123" s="116">
        <v>631</v>
      </c>
      <c r="D123" s="117">
        <v>-9.3390804597701105E-2</v>
      </c>
      <c r="E123" s="116">
        <v>0</v>
      </c>
      <c r="F123" s="117">
        <f t="shared" si="14"/>
        <v>-1</v>
      </c>
      <c r="G123" s="116">
        <v>134</v>
      </c>
      <c r="H123" s="117" t="str">
        <f t="shared" si="14"/>
        <v>-</v>
      </c>
      <c r="I123" s="116">
        <v>466</v>
      </c>
      <c r="J123" s="117">
        <f t="shared" si="14"/>
        <v>2.4776119402985075</v>
      </c>
      <c r="K123" s="116">
        <v>455</v>
      </c>
      <c r="L123" s="117">
        <f t="shared" si="15"/>
        <v>-2.3605150214592308E-2</v>
      </c>
      <c r="M123" s="117">
        <f t="shared" si="16"/>
        <v>-0.2789223454833597</v>
      </c>
    </row>
    <row r="124" spans="1:14" x14ac:dyDescent="0.25">
      <c r="B124" s="115" t="s">
        <v>82</v>
      </c>
      <c r="C124" s="116">
        <v>507</v>
      </c>
      <c r="D124" s="117">
        <v>-0.45833333333333337</v>
      </c>
      <c r="E124" s="116">
        <v>0</v>
      </c>
      <c r="F124" s="117">
        <f t="shared" si="14"/>
        <v>-1</v>
      </c>
      <c r="G124" s="116">
        <v>131</v>
      </c>
      <c r="H124" s="117" t="str">
        <f t="shared" si="14"/>
        <v>-</v>
      </c>
      <c r="I124" s="116">
        <v>513</v>
      </c>
      <c r="J124" s="117">
        <f t="shared" si="14"/>
        <v>2.9160305343511452</v>
      </c>
      <c r="K124" s="116">
        <v>875</v>
      </c>
      <c r="L124" s="117">
        <f t="shared" si="15"/>
        <v>0.7056530214424952</v>
      </c>
      <c r="M124" s="117">
        <f t="shared" si="16"/>
        <v>0.72583826429980269</v>
      </c>
    </row>
    <row r="125" spans="1:14" x14ac:dyDescent="0.25">
      <c r="B125" s="115" t="s">
        <v>84</v>
      </c>
      <c r="C125" s="116">
        <v>665</v>
      </c>
      <c r="D125" s="117">
        <v>-0.43739424703891705</v>
      </c>
      <c r="E125" s="116">
        <v>0</v>
      </c>
      <c r="F125" s="117">
        <f t="shared" si="14"/>
        <v>-1</v>
      </c>
      <c r="G125" s="116">
        <v>174</v>
      </c>
      <c r="H125" s="117" t="str">
        <f t="shared" si="14"/>
        <v>-</v>
      </c>
      <c r="I125" s="116">
        <v>730</v>
      </c>
      <c r="J125" s="117">
        <f t="shared" si="14"/>
        <v>3.195402298850575</v>
      </c>
      <c r="K125" s="116">
        <v>662</v>
      </c>
      <c r="L125" s="117">
        <f t="shared" si="15"/>
        <v>-9.31506849315068E-2</v>
      </c>
      <c r="M125" s="117">
        <f t="shared" si="16"/>
        <v>-4.5112781954886882E-3</v>
      </c>
    </row>
    <row r="126" spans="1:14" x14ac:dyDescent="0.25">
      <c r="B126" s="115" t="s">
        <v>86</v>
      </c>
      <c r="C126" s="116">
        <v>490</v>
      </c>
      <c r="D126" s="117">
        <v>-0.28046989720998527</v>
      </c>
      <c r="E126" s="116">
        <v>104</v>
      </c>
      <c r="F126" s="117">
        <f t="shared" si="14"/>
        <v>-0.78775510204081634</v>
      </c>
      <c r="G126" s="116">
        <v>250</v>
      </c>
      <c r="H126" s="117">
        <f t="shared" si="14"/>
        <v>1.4038461538461537</v>
      </c>
      <c r="I126" s="116">
        <v>825</v>
      </c>
      <c r="J126" s="117">
        <f t="shared" si="14"/>
        <v>2.2999999999999998</v>
      </c>
      <c r="K126" s="116">
        <v>1478</v>
      </c>
      <c r="L126" s="117">
        <f>IFERROR(K126/I126-1,"-")</f>
        <v>0.7915151515151515</v>
      </c>
      <c r="M126" s="117">
        <f>IFERROR(K126/C126-1,"-")</f>
        <v>2.0163265306122451</v>
      </c>
    </row>
    <row r="127" spans="1:14" x14ac:dyDescent="0.25">
      <c r="B127" s="115" t="s">
        <v>88</v>
      </c>
      <c r="C127" s="116">
        <v>929</v>
      </c>
      <c r="D127" s="117">
        <v>0.71086556169429094</v>
      </c>
      <c r="E127" s="116">
        <v>105</v>
      </c>
      <c r="F127" s="117">
        <f t="shared" si="14"/>
        <v>-0.88697524219590962</v>
      </c>
      <c r="G127" s="116">
        <v>297</v>
      </c>
      <c r="H127" s="117">
        <f t="shared" si="14"/>
        <v>1.8285714285714287</v>
      </c>
      <c r="I127" s="116">
        <v>1068</v>
      </c>
      <c r="J127" s="117">
        <f t="shared" si="14"/>
        <v>2.595959595959596</v>
      </c>
      <c r="K127" s="116">
        <v>508</v>
      </c>
      <c r="L127" s="117">
        <f>IFERROR(K127/I127-1,"-")</f>
        <v>-0.52434456928838946</v>
      </c>
      <c r="M127" s="117">
        <f>IFERROR(K127/C127-1,"-")</f>
        <v>-0.4531754574811625</v>
      </c>
    </row>
    <row r="128" spans="1:14" x14ac:dyDescent="0.25">
      <c r="A128" s="121"/>
      <c r="B128" s="115" t="s">
        <v>90</v>
      </c>
      <c r="C128" s="116">
        <v>655</v>
      </c>
      <c r="D128" s="117">
        <v>-0.3895619757688723</v>
      </c>
      <c r="E128" s="116">
        <v>148</v>
      </c>
      <c r="F128" s="117">
        <f t="shared" si="14"/>
        <v>-0.77404580152671754</v>
      </c>
      <c r="G128" s="116">
        <v>599</v>
      </c>
      <c r="H128" s="117">
        <f t="shared" si="14"/>
        <v>3.0472972972972974</v>
      </c>
      <c r="I128" s="116">
        <v>998</v>
      </c>
      <c r="J128" s="117">
        <f t="shared" si="14"/>
        <v>0.666110183639399</v>
      </c>
      <c r="K128" s="116">
        <v>765</v>
      </c>
      <c r="L128" s="117">
        <f>IFERROR(K128/I128-1,"-")</f>
        <v>-0.23346693386773543</v>
      </c>
      <c r="M128" s="117">
        <f>IFERROR(K128/C128-1,"-")</f>
        <v>0.16793893129770998</v>
      </c>
    </row>
    <row r="129" spans="2:14" x14ac:dyDescent="0.25">
      <c r="B129" s="115" t="s">
        <v>92</v>
      </c>
      <c r="C129" s="116">
        <v>1023</v>
      </c>
      <c r="D129" s="117">
        <v>9.7639484978540692E-2</v>
      </c>
      <c r="E129" s="116">
        <v>294</v>
      </c>
      <c r="F129" s="117">
        <f t="shared" si="14"/>
        <v>-0.71260997067448684</v>
      </c>
      <c r="G129" s="116">
        <v>715</v>
      </c>
      <c r="H129" s="117">
        <f t="shared" si="14"/>
        <v>1.4319727891156462</v>
      </c>
      <c r="I129" s="116">
        <v>917</v>
      </c>
      <c r="J129" s="117">
        <f t="shared" si="14"/>
        <v>0.28251748251748254</v>
      </c>
      <c r="K129" s="116">
        <v>1068</v>
      </c>
      <c r="L129" s="117">
        <f>IFERROR(K129/I129-1,"-")</f>
        <v>0.16466739367502736</v>
      </c>
      <c r="M129" s="117">
        <f>IFERROR(K129/C129-1,"-")</f>
        <v>4.3988269794721369E-2</v>
      </c>
    </row>
    <row r="130" spans="2:14" x14ac:dyDescent="0.25">
      <c r="B130" s="115" t="s">
        <v>94</v>
      </c>
      <c r="C130" s="116">
        <v>1127</v>
      </c>
      <c r="D130" s="117">
        <v>-3.9215686274509776E-2</v>
      </c>
      <c r="E130" s="116">
        <v>245</v>
      </c>
      <c r="F130" s="117">
        <f t="shared" si="14"/>
        <v>-0.78260869565217395</v>
      </c>
      <c r="G130" s="116">
        <v>686</v>
      </c>
      <c r="H130" s="117">
        <f t="shared" si="14"/>
        <v>1.7999999999999998</v>
      </c>
      <c r="I130" s="116">
        <v>1313</v>
      </c>
      <c r="J130" s="117">
        <f t="shared" si="14"/>
        <v>0.9139941690962099</v>
      </c>
      <c r="K130" s="116">
        <v>1132</v>
      </c>
      <c r="L130" s="117">
        <f>IFERROR(K130/I130-1,"-")</f>
        <v>-0.1378522467631379</v>
      </c>
      <c r="M130" s="117">
        <f>IFERROR(K130/C130-1,"-")</f>
        <v>4.4365572315883117E-3</v>
      </c>
    </row>
    <row r="131" spans="2:14" ht="15.75" x14ac:dyDescent="0.25">
      <c r="B131" s="118" t="s">
        <v>36</v>
      </c>
      <c r="C131" s="119">
        <v>10460</v>
      </c>
      <c r="D131" s="120">
        <v>-0.1183412002697235</v>
      </c>
      <c r="E131" s="119">
        <v>3941</v>
      </c>
      <c r="F131" s="120">
        <f t="shared" si="14"/>
        <v>-0.62323135755258119</v>
      </c>
      <c r="G131" s="119">
        <v>3336</v>
      </c>
      <c r="H131" s="120">
        <f t="shared" si="14"/>
        <v>-0.15351433646282664</v>
      </c>
      <c r="I131" s="119">
        <v>9917</v>
      </c>
      <c r="J131" s="120">
        <f t="shared" si="14"/>
        <v>1.9727218225419665</v>
      </c>
      <c r="K131" s="119">
        <v>11646</v>
      </c>
      <c r="L131" s="120">
        <v>0.17434708077039418</v>
      </c>
      <c r="M131" s="120">
        <v>0.11338432122370934</v>
      </c>
    </row>
    <row r="132" spans="2:14" ht="6" customHeight="1" x14ac:dyDescent="0.25"/>
    <row r="133" spans="2:14" x14ac:dyDescent="0.25">
      <c r="B133" s="106" t="s">
        <v>41</v>
      </c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</row>
    <row r="134" spans="2:14" x14ac:dyDescent="0.25">
      <c r="I134" s="121"/>
      <c r="K134" s="121"/>
      <c r="L134" s="123"/>
    </row>
    <row r="136" spans="2:14" ht="48.75" customHeight="1" thickBot="1" x14ac:dyDescent="0.3">
      <c r="B136" s="265" t="s">
        <v>237</v>
      </c>
      <c r="C136" s="265"/>
      <c r="D136" s="265"/>
      <c r="E136" s="265"/>
      <c r="F136" s="265"/>
      <c r="G136" s="265"/>
      <c r="H136" s="265"/>
      <c r="I136" s="265"/>
      <c r="J136" s="265"/>
      <c r="K136" s="265"/>
      <c r="L136" s="265"/>
      <c r="M136" s="265"/>
      <c r="N136" s="1" t="s">
        <v>112</v>
      </c>
    </row>
    <row r="137" spans="2:14" ht="10.5" customHeight="1" thickBot="1" x14ac:dyDescent="0.3">
      <c r="B137" s="107"/>
      <c r="C137" s="108"/>
      <c r="D137" s="107"/>
      <c r="E137" s="107"/>
      <c r="F137" s="107"/>
      <c r="G137" s="107"/>
      <c r="H137" s="107"/>
      <c r="I137" s="107"/>
      <c r="J137" s="107"/>
      <c r="K137" s="4"/>
      <c r="L137" s="4"/>
      <c r="N137" s="1" t="s">
        <v>113</v>
      </c>
    </row>
    <row r="138" spans="2:14" ht="22.5" thickTop="1" thickBot="1" x14ac:dyDescent="0.3">
      <c r="B138" s="122" t="str">
        <f>C138</f>
        <v>Alemania</v>
      </c>
      <c r="C138" s="283" t="s">
        <v>114</v>
      </c>
      <c r="D138" s="284"/>
      <c r="E138" s="284"/>
      <c r="F138" s="284"/>
      <c r="G138" s="284"/>
      <c r="H138" s="284"/>
      <c r="I138" s="284"/>
      <c r="J138" s="284"/>
      <c r="K138" s="284"/>
      <c r="L138" s="284"/>
      <c r="M138" s="285"/>
    </row>
    <row r="139" spans="2:14" ht="22.5" thickTop="1" thickBot="1" x14ac:dyDescent="0.3">
      <c r="B139" s="110"/>
      <c r="C139" s="286">
        <f>2019</f>
        <v>2019</v>
      </c>
      <c r="D139" s="287"/>
      <c r="E139" s="288">
        <v>2020</v>
      </c>
      <c r="F139" s="287"/>
      <c r="G139" s="288">
        <v>2021</v>
      </c>
      <c r="H139" s="287"/>
      <c r="I139" s="288">
        <v>2022</v>
      </c>
      <c r="J139" s="287"/>
      <c r="K139" s="288">
        <v>2023</v>
      </c>
      <c r="L139" s="289"/>
      <c r="M139" s="290"/>
    </row>
    <row r="140" spans="2:14" ht="16.5" thickTop="1" thickBot="1" x14ac:dyDescent="0.3">
      <c r="B140" s="86"/>
      <c r="C140" s="112" t="s">
        <v>70</v>
      </c>
      <c r="D140" s="113" t="str">
        <f>CONCATENATE("var ",RIGHT(2019,2),"/",RIGHT(2018,2))</f>
        <v>var 19/18</v>
      </c>
      <c r="E140" s="114" t="s">
        <v>70</v>
      </c>
      <c r="F140" s="113" t="str">
        <f>CONCATENATE("var ",RIGHT(E139,2),"/",RIGHT(E139-1,2))</f>
        <v>var 20/19</v>
      </c>
      <c r="G140" s="114" t="s">
        <v>70</v>
      </c>
      <c r="H140" s="113" t="str">
        <f>CONCATENATE("var ",RIGHT(G139,2),"/",RIGHT(G139-1,2))</f>
        <v>var 21/20</v>
      </c>
      <c r="I140" s="114" t="s">
        <v>70</v>
      </c>
      <c r="J140" s="113" t="str">
        <f>CONCATENATE("var ",RIGHT(I139,2),"/",RIGHT(I139-1,2))</f>
        <v>var 22/21</v>
      </c>
      <c r="K140" s="114" t="s">
        <v>70</v>
      </c>
      <c r="L140" s="113" t="str">
        <f>CONCATENATE("var ",RIGHT(K139,2),"/",RIGHT(K139-1,2))</f>
        <v>var 23/22</v>
      </c>
      <c r="M140" s="113" t="str">
        <f>CONCATENATE("var ",RIGHT(K139,2),"/",RIGHT(2019,2))</f>
        <v>var 23/19</v>
      </c>
    </row>
    <row r="141" spans="2:14" x14ac:dyDescent="0.25">
      <c r="B141" s="115" t="s">
        <v>72</v>
      </c>
      <c r="C141" s="116">
        <v>1521</v>
      </c>
      <c r="D141" s="117">
        <v>-3.9292730844793233E-3</v>
      </c>
      <c r="E141" s="116">
        <v>1281</v>
      </c>
      <c r="F141" s="117">
        <f t="shared" ref="F141:J153" si="17">IFERROR(E141/C141-1,"-")</f>
        <v>-0.15779092702169628</v>
      </c>
      <c r="G141" s="116">
        <v>234</v>
      </c>
      <c r="H141" s="117">
        <f t="shared" si="17"/>
        <v>-0.81733021077283374</v>
      </c>
      <c r="I141" s="116">
        <v>951</v>
      </c>
      <c r="J141" s="117">
        <f t="shared" si="17"/>
        <v>3.0641025641025639</v>
      </c>
      <c r="K141" s="116">
        <v>2175</v>
      </c>
      <c r="L141" s="117">
        <f t="shared" ref="L141:L147" si="18">IFERROR(K141/I141-1,"-")</f>
        <v>1.2870662460567823</v>
      </c>
      <c r="M141" s="117">
        <f>K141/C141-1</f>
        <v>0.42998027613412226</v>
      </c>
    </row>
    <row r="142" spans="2:14" x14ac:dyDescent="0.25">
      <c r="B142" s="115" t="s">
        <v>74</v>
      </c>
      <c r="C142" s="116">
        <v>1118</v>
      </c>
      <c r="D142" s="117">
        <v>-0.12587959343236899</v>
      </c>
      <c r="E142" s="116">
        <v>1141</v>
      </c>
      <c r="F142" s="117">
        <f t="shared" si="17"/>
        <v>2.0572450805008913E-2</v>
      </c>
      <c r="G142" s="116">
        <v>336</v>
      </c>
      <c r="H142" s="117">
        <f t="shared" si="17"/>
        <v>-0.70552147239263796</v>
      </c>
      <c r="I142" s="116">
        <v>938</v>
      </c>
      <c r="J142" s="117">
        <f t="shared" si="17"/>
        <v>1.7916666666666665</v>
      </c>
      <c r="K142" s="116">
        <v>1580</v>
      </c>
      <c r="L142" s="117">
        <f t="shared" si="18"/>
        <v>0.68443496801705761</v>
      </c>
      <c r="M142" s="117">
        <f>IFERROR(K142/C142-1,"-")</f>
        <v>0.41323792486583177</v>
      </c>
    </row>
    <row r="143" spans="2:14" x14ac:dyDescent="0.25">
      <c r="B143" s="115" t="s">
        <v>76</v>
      </c>
      <c r="C143" s="116">
        <v>1239</v>
      </c>
      <c r="D143" s="117">
        <v>-0.19178082191780821</v>
      </c>
      <c r="E143" s="116">
        <v>472</v>
      </c>
      <c r="F143" s="117">
        <f t="shared" si="17"/>
        <v>-0.61904761904761907</v>
      </c>
      <c r="G143" s="116">
        <v>488</v>
      </c>
      <c r="H143" s="117">
        <f t="shared" si="17"/>
        <v>3.3898305084745672E-2</v>
      </c>
      <c r="I143" s="116">
        <v>1100</v>
      </c>
      <c r="J143" s="117">
        <f t="shared" si="17"/>
        <v>1.2540983606557377</v>
      </c>
      <c r="K143" s="116">
        <v>1761</v>
      </c>
      <c r="L143" s="117">
        <f t="shared" si="18"/>
        <v>0.60090909090909084</v>
      </c>
      <c r="M143" s="117">
        <f t="shared" ref="M143:M147" si="19">IFERROR(K143/C143-1,"-")</f>
        <v>0.42130750605326872</v>
      </c>
    </row>
    <row r="144" spans="2:14" x14ac:dyDescent="0.25">
      <c r="B144" s="115" t="s">
        <v>78</v>
      </c>
      <c r="C144" s="116">
        <v>820</v>
      </c>
      <c r="D144" s="117">
        <v>0.15007012622720906</v>
      </c>
      <c r="E144" s="116">
        <v>0</v>
      </c>
      <c r="F144" s="117">
        <f t="shared" si="17"/>
        <v>-1</v>
      </c>
      <c r="G144" s="116">
        <v>331</v>
      </c>
      <c r="H144" s="117" t="str">
        <f t="shared" si="17"/>
        <v>-</v>
      </c>
      <c r="I144" s="116">
        <v>852</v>
      </c>
      <c r="J144" s="117">
        <f t="shared" si="17"/>
        <v>1.5740181268882174</v>
      </c>
      <c r="K144" s="116">
        <v>1142</v>
      </c>
      <c r="L144" s="117">
        <f t="shared" si="18"/>
        <v>0.34037558685446001</v>
      </c>
      <c r="M144" s="117">
        <f t="shared" si="19"/>
        <v>0.3926829268292682</v>
      </c>
    </row>
    <row r="145" spans="1:14" x14ac:dyDescent="0.25">
      <c r="B145" s="115" t="s">
        <v>80</v>
      </c>
      <c r="C145" s="116">
        <v>395</v>
      </c>
      <c r="D145" s="117">
        <v>-0.16666666666666663</v>
      </c>
      <c r="E145" s="116">
        <v>0</v>
      </c>
      <c r="F145" s="117">
        <f t="shared" si="17"/>
        <v>-1</v>
      </c>
      <c r="G145" s="116">
        <v>354</v>
      </c>
      <c r="H145" s="117" t="str">
        <f t="shared" si="17"/>
        <v>-</v>
      </c>
      <c r="I145" s="116">
        <v>480</v>
      </c>
      <c r="J145" s="117">
        <f t="shared" si="17"/>
        <v>0.35593220338983045</v>
      </c>
      <c r="K145" s="116">
        <v>474</v>
      </c>
      <c r="L145" s="117">
        <f t="shared" si="18"/>
        <v>-1.2499999999999956E-2</v>
      </c>
      <c r="M145" s="117">
        <f t="shared" si="19"/>
        <v>0.19999999999999996</v>
      </c>
    </row>
    <row r="146" spans="1:14" x14ac:dyDescent="0.25">
      <c r="B146" s="115" t="s">
        <v>82</v>
      </c>
      <c r="C146" s="116">
        <v>314</v>
      </c>
      <c r="D146" s="117">
        <v>-0.35655737704918034</v>
      </c>
      <c r="E146" s="116">
        <v>0</v>
      </c>
      <c r="F146" s="117">
        <f t="shared" si="17"/>
        <v>-1</v>
      </c>
      <c r="G146" s="116">
        <v>380</v>
      </c>
      <c r="H146" s="117" t="str">
        <f t="shared" si="17"/>
        <v>-</v>
      </c>
      <c r="I146" s="116">
        <v>330</v>
      </c>
      <c r="J146" s="117">
        <f t="shared" si="17"/>
        <v>-0.13157894736842102</v>
      </c>
      <c r="K146" s="116">
        <v>472</v>
      </c>
      <c r="L146" s="117">
        <f t="shared" si="18"/>
        <v>0.43030303030303041</v>
      </c>
      <c r="M146" s="117">
        <f t="shared" si="19"/>
        <v>0.50318471337579629</v>
      </c>
    </row>
    <row r="147" spans="1:14" x14ac:dyDescent="0.25">
      <c r="B147" s="115" t="s">
        <v>84</v>
      </c>
      <c r="C147" s="116">
        <v>351</v>
      </c>
      <c r="D147" s="117">
        <v>-0.21476510067114096</v>
      </c>
      <c r="E147" s="116">
        <v>0</v>
      </c>
      <c r="F147" s="117">
        <f t="shared" si="17"/>
        <v>-1</v>
      </c>
      <c r="G147" s="116">
        <v>460</v>
      </c>
      <c r="H147" s="117" t="str">
        <f t="shared" si="17"/>
        <v>-</v>
      </c>
      <c r="I147" s="116">
        <v>456</v>
      </c>
      <c r="J147" s="117">
        <f t="shared" si="17"/>
        <v>-8.6956521739129933E-3</v>
      </c>
      <c r="K147" s="116">
        <v>509</v>
      </c>
      <c r="L147" s="117">
        <f t="shared" si="18"/>
        <v>0.11622807017543857</v>
      </c>
      <c r="M147" s="117">
        <f t="shared" si="19"/>
        <v>0.45014245014245025</v>
      </c>
    </row>
    <row r="148" spans="1:14" x14ac:dyDescent="0.25">
      <c r="B148" s="115" t="s">
        <v>86</v>
      </c>
      <c r="C148" s="116">
        <v>362</v>
      </c>
      <c r="D148" s="117">
        <v>-0.35815602836879434</v>
      </c>
      <c r="E148" s="116">
        <v>169</v>
      </c>
      <c r="F148" s="117">
        <f t="shared" si="17"/>
        <v>-0.53314917127071826</v>
      </c>
      <c r="G148" s="116">
        <v>399</v>
      </c>
      <c r="H148" s="117">
        <f t="shared" si="17"/>
        <v>1.36094674556213</v>
      </c>
      <c r="I148" s="116">
        <v>554</v>
      </c>
      <c r="J148" s="117">
        <f t="shared" si="17"/>
        <v>0.38847117794486219</v>
      </c>
      <c r="K148" s="116">
        <v>557</v>
      </c>
      <c r="L148" s="117">
        <f>IFERROR(K148/I148-1,"-")</f>
        <v>5.4151624548737232E-3</v>
      </c>
      <c r="M148" s="117">
        <f>IFERROR(K148/C148-1,"-")</f>
        <v>0.53867403314917128</v>
      </c>
    </row>
    <row r="149" spans="1:14" x14ac:dyDescent="0.25">
      <c r="B149" s="115" t="s">
        <v>88</v>
      </c>
      <c r="C149" s="116">
        <v>374</v>
      </c>
      <c r="D149" s="117">
        <v>-0.41194968553459121</v>
      </c>
      <c r="E149" s="116">
        <v>122</v>
      </c>
      <c r="F149" s="117">
        <f t="shared" si="17"/>
        <v>-0.6737967914438503</v>
      </c>
      <c r="G149" s="116">
        <v>487</v>
      </c>
      <c r="H149" s="117">
        <f t="shared" si="17"/>
        <v>2.9918032786885247</v>
      </c>
      <c r="I149" s="116">
        <v>710</v>
      </c>
      <c r="J149" s="117">
        <f t="shared" si="17"/>
        <v>0.4579055441478439</v>
      </c>
      <c r="K149" s="116">
        <v>556</v>
      </c>
      <c r="L149" s="117">
        <f>IFERROR(K149/I149-1,"-")</f>
        <v>-0.21690140845070427</v>
      </c>
      <c r="M149" s="117">
        <f>IFERROR(K149/C149-1,"-")</f>
        <v>0.4866310160427807</v>
      </c>
    </row>
    <row r="150" spans="1:14" x14ac:dyDescent="0.25">
      <c r="A150" s="121"/>
      <c r="B150" s="115" t="s">
        <v>90</v>
      </c>
      <c r="C150" s="116">
        <v>772</v>
      </c>
      <c r="D150" s="117">
        <v>-0.10232558139534886</v>
      </c>
      <c r="E150" s="116">
        <v>152</v>
      </c>
      <c r="F150" s="117">
        <f t="shared" si="17"/>
        <v>-0.80310880829015541</v>
      </c>
      <c r="G150" s="116">
        <v>957</v>
      </c>
      <c r="H150" s="117">
        <f t="shared" si="17"/>
        <v>5.2960526315789478</v>
      </c>
      <c r="I150" s="116">
        <v>1127</v>
      </c>
      <c r="J150" s="117">
        <f t="shared" si="17"/>
        <v>0.17763845350052243</v>
      </c>
      <c r="K150" s="116">
        <v>849</v>
      </c>
      <c r="L150" s="117">
        <f>IFERROR(K150/I150-1,"-")</f>
        <v>-0.24667258207630882</v>
      </c>
      <c r="M150" s="117">
        <f>IFERROR(K150/C150-1,"-")</f>
        <v>9.9740932642486957E-2</v>
      </c>
    </row>
    <row r="151" spans="1:14" x14ac:dyDescent="0.25">
      <c r="B151" s="115" t="s">
        <v>92</v>
      </c>
      <c r="C151" s="116">
        <v>1065</v>
      </c>
      <c r="D151" s="117">
        <v>3.398058252427183E-2</v>
      </c>
      <c r="E151" s="116">
        <v>295</v>
      </c>
      <c r="F151" s="117">
        <f t="shared" si="17"/>
        <v>-0.72300469483568075</v>
      </c>
      <c r="G151" s="116">
        <v>1541</v>
      </c>
      <c r="H151" s="117">
        <f t="shared" si="17"/>
        <v>4.2237288135593216</v>
      </c>
      <c r="I151" s="116">
        <v>1713</v>
      </c>
      <c r="J151" s="117">
        <f t="shared" si="17"/>
        <v>0.11161583387410778</v>
      </c>
      <c r="K151" s="116">
        <v>1379</v>
      </c>
      <c r="L151" s="117">
        <f>IFERROR(K151/I151-1,"-")</f>
        <v>-0.19497956800934035</v>
      </c>
      <c r="M151" s="117">
        <f>IFERROR(K151/C151-1,"-")</f>
        <v>0.29483568075117361</v>
      </c>
    </row>
    <row r="152" spans="1:14" x14ac:dyDescent="0.25">
      <c r="B152" s="115" t="s">
        <v>94</v>
      </c>
      <c r="C152" s="116">
        <v>1219</v>
      </c>
      <c r="D152" s="117">
        <v>-0.14516129032258063</v>
      </c>
      <c r="E152" s="116">
        <v>244</v>
      </c>
      <c r="F152" s="117">
        <f t="shared" si="17"/>
        <v>-0.79983593109105822</v>
      </c>
      <c r="G152" s="116">
        <v>1347</v>
      </c>
      <c r="H152" s="117">
        <f t="shared" si="17"/>
        <v>4.5204918032786887</v>
      </c>
      <c r="I152" s="116">
        <v>2050</v>
      </c>
      <c r="J152" s="117">
        <f t="shared" si="17"/>
        <v>0.52190051967334816</v>
      </c>
      <c r="K152" s="116">
        <v>1862</v>
      </c>
      <c r="L152" s="117">
        <f>IFERROR(K152/I152-1,"-")</f>
        <v>-9.1707317073170702E-2</v>
      </c>
      <c r="M152" s="117">
        <f>IFERROR(K152/C152-1,"-")</f>
        <v>0.52748154224774413</v>
      </c>
    </row>
    <row r="153" spans="1:14" ht="15.75" x14ac:dyDescent="0.25">
      <c r="B153" s="118" t="s">
        <v>36</v>
      </c>
      <c r="C153" s="119">
        <v>9550</v>
      </c>
      <c r="D153" s="120">
        <v>-0.1299990890042817</v>
      </c>
      <c r="E153" s="119">
        <v>4053</v>
      </c>
      <c r="F153" s="120">
        <f t="shared" si="17"/>
        <v>-0.57560209424083775</v>
      </c>
      <c r="G153" s="119">
        <v>7314</v>
      </c>
      <c r="H153" s="120">
        <f t="shared" si="17"/>
        <v>0.80458919319022937</v>
      </c>
      <c r="I153" s="119">
        <v>11261</v>
      </c>
      <c r="J153" s="120">
        <f t="shared" si="17"/>
        <v>0.53964998632759098</v>
      </c>
      <c r="K153" s="119">
        <v>13316</v>
      </c>
      <c r="L153" s="120">
        <v>0.18248823372702239</v>
      </c>
      <c r="M153" s="120">
        <v>0.39434554973822</v>
      </c>
    </row>
    <row r="154" spans="1:14" ht="6" customHeight="1" x14ac:dyDescent="0.25"/>
    <row r="155" spans="1:14" x14ac:dyDescent="0.25">
      <c r="B155" s="106" t="s">
        <v>41</v>
      </c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</row>
    <row r="156" spans="1:14" x14ac:dyDescent="0.25">
      <c r="I156" s="121"/>
      <c r="L156" s="124"/>
    </row>
    <row r="157" spans="1:14" x14ac:dyDescent="0.25">
      <c r="M157" s="123"/>
    </row>
    <row r="158" spans="1:14" ht="48.75" customHeight="1" thickBot="1" x14ac:dyDescent="0.3">
      <c r="B158" s="265" t="s">
        <v>238</v>
      </c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1" t="s">
        <v>115</v>
      </c>
    </row>
    <row r="159" spans="1:14" ht="10.5" customHeight="1" thickBot="1" x14ac:dyDescent="0.3">
      <c r="B159" s="107"/>
      <c r="C159" s="108"/>
      <c r="D159" s="107"/>
      <c r="E159" s="107"/>
      <c r="F159" s="107"/>
      <c r="G159" s="107"/>
      <c r="H159" s="107"/>
      <c r="I159" s="107"/>
      <c r="J159" s="107"/>
      <c r="K159" s="4"/>
      <c r="L159" s="4"/>
      <c r="N159" s="1" t="s">
        <v>116</v>
      </c>
    </row>
    <row r="160" spans="1:14" ht="22.5" thickTop="1" thickBot="1" x14ac:dyDescent="0.3">
      <c r="B160" s="122" t="str">
        <f>C160</f>
        <v>Francia</v>
      </c>
      <c r="C160" s="283" t="s">
        <v>117</v>
      </c>
      <c r="D160" s="284"/>
      <c r="E160" s="284"/>
      <c r="F160" s="284"/>
      <c r="G160" s="284"/>
      <c r="H160" s="284"/>
      <c r="I160" s="284"/>
      <c r="J160" s="284"/>
      <c r="K160" s="284"/>
      <c r="L160" s="284"/>
      <c r="M160" s="285"/>
    </row>
    <row r="161" spans="2:13" ht="22.5" thickTop="1" thickBot="1" x14ac:dyDescent="0.3">
      <c r="B161" s="110"/>
      <c r="C161" s="286">
        <f>2019</f>
        <v>2019</v>
      </c>
      <c r="D161" s="287"/>
      <c r="E161" s="288">
        <v>2020</v>
      </c>
      <c r="F161" s="287"/>
      <c r="G161" s="288">
        <v>2021</v>
      </c>
      <c r="H161" s="287"/>
      <c r="I161" s="288">
        <v>2022</v>
      </c>
      <c r="J161" s="287"/>
      <c r="K161" s="288">
        <v>2023</v>
      </c>
      <c r="L161" s="289"/>
      <c r="M161" s="290"/>
    </row>
    <row r="162" spans="2:13" ht="16.5" thickTop="1" thickBot="1" x14ac:dyDescent="0.3">
      <c r="B162" s="86"/>
      <c r="C162" s="112" t="s">
        <v>70</v>
      </c>
      <c r="D162" s="113" t="str">
        <f>CONCATENATE("var ",RIGHT(2019,2),"/",RIGHT(2018,2))</f>
        <v>var 19/18</v>
      </c>
      <c r="E162" s="114" t="s">
        <v>70</v>
      </c>
      <c r="F162" s="113" t="str">
        <f>CONCATENATE("var ",RIGHT(E161,2),"/",RIGHT(E161-1,2))</f>
        <v>var 20/19</v>
      </c>
      <c r="G162" s="114" t="s">
        <v>70</v>
      </c>
      <c r="H162" s="113" t="str">
        <f>CONCATENATE("var ",RIGHT(G161,2),"/",RIGHT(G161-1,2))</f>
        <v>var 21/20</v>
      </c>
      <c r="I162" s="114" t="s">
        <v>70</v>
      </c>
      <c r="J162" s="113" t="str">
        <f>CONCATENATE("var ",RIGHT(I161,2),"/",RIGHT(I161-1,2))</f>
        <v>var 22/21</v>
      </c>
      <c r="K162" s="114" t="s">
        <v>70</v>
      </c>
      <c r="L162" s="113" t="str">
        <f>CONCATENATE("var ",RIGHT(K161,2),"/",RIGHT(K161-1,2))</f>
        <v>var 23/22</v>
      </c>
      <c r="M162" s="113" t="str">
        <f>CONCATENATE("var ",RIGHT(K161,2),"/",RIGHT(2019,2))</f>
        <v>var 23/19</v>
      </c>
    </row>
    <row r="163" spans="2:13" x14ac:dyDescent="0.25">
      <c r="B163" s="115" t="s">
        <v>72</v>
      </c>
      <c r="C163" s="116">
        <v>638</v>
      </c>
      <c r="D163" s="117">
        <v>7.4074074074074181E-2</v>
      </c>
      <c r="E163" s="116">
        <v>701</v>
      </c>
      <c r="F163" s="117">
        <f t="shared" ref="F163:J175" si="20">IFERROR(E163/C163-1,"-")</f>
        <v>9.8746081504702099E-2</v>
      </c>
      <c r="G163" s="116">
        <v>254</v>
      </c>
      <c r="H163" s="117">
        <f t="shared" si="20"/>
        <v>-0.63766048502139805</v>
      </c>
      <c r="I163" s="116">
        <v>659</v>
      </c>
      <c r="J163" s="117">
        <f t="shared" si="20"/>
        <v>1.5944881889763778</v>
      </c>
      <c r="K163" s="116">
        <v>1025</v>
      </c>
      <c r="L163" s="117">
        <f t="shared" ref="L163:L169" si="21">IFERROR(K163/I163-1,"-")</f>
        <v>0.55538694992412752</v>
      </c>
      <c r="M163" s="117">
        <f>K163/C163-1</f>
        <v>0.60658307210031337</v>
      </c>
    </row>
    <row r="164" spans="2:13" x14ac:dyDescent="0.25">
      <c r="B164" s="115" t="s">
        <v>74</v>
      </c>
      <c r="C164" s="116">
        <v>764</v>
      </c>
      <c r="D164" s="117">
        <v>1.7310252996005415E-2</v>
      </c>
      <c r="E164" s="116">
        <v>860</v>
      </c>
      <c r="F164" s="117">
        <f t="shared" si="20"/>
        <v>0.12565445026178002</v>
      </c>
      <c r="G164" s="116">
        <v>349</v>
      </c>
      <c r="H164" s="117">
        <f t="shared" si="20"/>
        <v>-0.59418604651162799</v>
      </c>
      <c r="I164" s="116">
        <v>884</v>
      </c>
      <c r="J164" s="117">
        <f t="shared" si="20"/>
        <v>1.5329512893982806</v>
      </c>
      <c r="K164" s="116">
        <v>854</v>
      </c>
      <c r="L164" s="117">
        <f t="shared" si="21"/>
        <v>-3.3936651583710398E-2</v>
      </c>
      <c r="M164" s="117">
        <f>IFERROR(K164/C164-1,"-")</f>
        <v>0.11780104712041894</v>
      </c>
    </row>
    <row r="165" spans="2:13" x14ac:dyDescent="0.25">
      <c r="B165" s="115" t="s">
        <v>76</v>
      </c>
      <c r="C165" s="116">
        <v>610</v>
      </c>
      <c r="D165" s="117">
        <v>-5.1321928460342114E-2</v>
      </c>
      <c r="E165" s="116">
        <v>389</v>
      </c>
      <c r="F165" s="117">
        <f t="shared" si="20"/>
        <v>-0.36229508196721316</v>
      </c>
      <c r="G165" s="116">
        <v>544</v>
      </c>
      <c r="H165" s="117">
        <f t="shared" si="20"/>
        <v>0.39845758354755789</v>
      </c>
      <c r="I165" s="116">
        <v>918</v>
      </c>
      <c r="J165" s="117">
        <f t="shared" si="20"/>
        <v>0.6875</v>
      </c>
      <c r="K165" s="116">
        <v>952</v>
      </c>
      <c r="L165" s="117">
        <f t="shared" si="21"/>
        <v>3.7037037037036979E-2</v>
      </c>
      <c r="M165" s="117">
        <f t="shared" ref="M165:M169" si="22">IFERROR(K165/C165-1,"-")</f>
        <v>0.56065573770491794</v>
      </c>
    </row>
    <row r="166" spans="2:13" x14ac:dyDescent="0.25">
      <c r="B166" s="115" t="s">
        <v>78</v>
      </c>
      <c r="C166" s="116">
        <v>458</v>
      </c>
      <c r="D166" s="117">
        <v>-0.20761245674740481</v>
      </c>
      <c r="E166" s="116">
        <v>0</v>
      </c>
      <c r="F166" s="117">
        <f t="shared" si="20"/>
        <v>-1</v>
      </c>
      <c r="G166" s="116">
        <v>552</v>
      </c>
      <c r="H166" s="117" t="str">
        <f t="shared" si="20"/>
        <v>-</v>
      </c>
      <c r="I166" s="116">
        <v>591</v>
      </c>
      <c r="J166" s="117">
        <f t="shared" si="20"/>
        <v>7.0652173913043459E-2</v>
      </c>
      <c r="K166" s="116">
        <v>615</v>
      </c>
      <c r="L166" s="117">
        <f t="shared" si="21"/>
        <v>4.0609137055837463E-2</v>
      </c>
      <c r="M166" s="117">
        <f t="shared" si="22"/>
        <v>0.34279475982532759</v>
      </c>
    </row>
    <row r="167" spans="2:13" x14ac:dyDescent="0.25">
      <c r="B167" s="115" t="s">
        <v>80</v>
      </c>
      <c r="C167" s="116">
        <v>632</v>
      </c>
      <c r="D167" s="117">
        <v>0.12655971479500883</v>
      </c>
      <c r="E167" s="116">
        <v>0</v>
      </c>
      <c r="F167" s="117">
        <f t="shared" si="20"/>
        <v>-1</v>
      </c>
      <c r="G167" s="116">
        <v>803</v>
      </c>
      <c r="H167" s="117" t="str">
        <f t="shared" si="20"/>
        <v>-</v>
      </c>
      <c r="I167" s="116">
        <v>585</v>
      </c>
      <c r="J167" s="117">
        <f t="shared" si="20"/>
        <v>-0.2714819427148194</v>
      </c>
      <c r="K167" s="116">
        <v>589</v>
      </c>
      <c r="L167" s="117">
        <f t="shared" si="21"/>
        <v>6.8376068376068133E-3</v>
      </c>
      <c r="M167" s="117">
        <f t="shared" si="22"/>
        <v>-6.8037974683544333E-2</v>
      </c>
    </row>
    <row r="168" spans="2:13" x14ac:dyDescent="0.25">
      <c r="B168" s="115" t="s">
        <v>82</v>
      </c>
      <c r="C168" s="116">
        <v>335</v>
      </c>
      <c r="D168" s="117">
        <v>0.30350194552529186</v>
      </c>
      <c r="E168" s="116">
        <v>0</v>
      </c>
      <c r="F168" s="117">
        <f t="shared" si="20"/>
        <v>-1</v>
      </c>
      <c r="G168" s="116">
        <v>396</v>
      </c>
      <c r="H168" s="117" t="str">
        <f t="shared" si="20"/>
        <v>-</v>
      </c>
      <c r="I168" s="116">
        <v>399</v>
      </c>
      <c r="J168" s="117">
        <f t="shared" si="20"/>
        <v>7.575757575757569E-3</v>
      </c>
      <c r="K168" s="116">
        <v>441</v>
      </c>
      <c r="L168" s="117">
        <f t="shared" si="21"/>
        <v>0.10526315789473695</v>
      </c>
      <c r="M168" s="117">
        <f t="shared" si="22"/>
        <v>0.31641791044776113</v>
      </c>
    </row>
    <row r="169" spans="2:13" x14ac:dyDescent="0.25">
      <c r="B169" s="115" t="s">
        <v>84</v>
      </c>
      <c r="C169" s="116">
        <v>424</v>
      </c>
      <c r="D169" s="117">
        <v>0.20797720797720798</v>
      </c>
      <c r="E169" s="116">
        <v>0</v>
      </c>
      <c r="F169" s="117">
        <f t="shared" si="20"/>
        <v>-1</v>
      </c>
      <c r="G169" s="116">
        <v>577</v>
      </c>
      <c r="H169" s="117" t="str">
        <f t="shared" si="20"/>
        <v>-</v>
      </c>
      <c r="I169" s="116">
        <v>405</v>
      </c>
      <c r="J169" s="117">
        <f t="shared" si="20"/>
        <v>-0.29809358752166382</v>
      </c>
      <c r="K169" s="116">
        <v>479</v>
      </c>
      <c r="L169" s="117">
        <f t="shared" si="21"/>
        <v>0.18271604938271602</v>
      </c>
      <c r="M169" s="117">
        <f t="shared" si="22"/>
        <v>0.12971698113207553</v>
      </c>
    </row>
    <row r="170" spans="2:13" x14ac:dyDescent="0.25">
      <c r="B170" s="115" t="s">
        <v>86</v>
      </c>
      <c r="C170" s="116">
        <v>589</v>
      </c>
      <c r="D170" s="117">
        <v>-4.8465266558966102E-2</v>
      </c>
      <c r="E170" s="116">
        <v>171</v>
      </c>
      <c r="F170" s="117">
        <f t="shared" si="20"/>
        <v>-0.70967741935483875</v>
      </c>
      <c r="G170" s="116">
        <v>855</v>
      </c>
      <c r="H170" s="117">
        <f t="shared" si="20"/>
        <v>4</v>
      </c>
      <c r="I170" s="116">
        <v>879</v>
      </c>
      <c r="J170" s="117">
        <f t="shared" si="20"/>
        <v>2.8070175438596578E-2</v>
      </c>
      <c r="K170" s="116">
        <v>818</v>
      </c>
      <c r="L170" s="117">
        <f>IFERROR(K170/I170-1,"-")</f>
        <v>-6.9397042093287786E-2</v>
      </c>
      <c r="M170" s="117">
        <f>IFERROR(K170/C170-1,"-")</f>
        <v>0.38879456706281834</v>
      </c>
    </row>
    <row r="171" spans="2:13" x14ac:dyDescent="0.25">
      <c r="B171" s="115" t="s">
        <v>88</v>
      </c>
      <c r="C171" s="116">
        <v>469</v>
      </c>
      <c r="D171" s="117">
        <v>-7.6771653543307061E-2</v>
      </c>
      <c r="E171" s="116">
        <v>103</v>
      </c>
      <c r="F171" s="117">
        <f t="shared" si="20"/>
        <v>-0.78038379530916846</v>
      </c>
      <c r="G171" s="116">
        <v>553</v>
      </c>
      <c r="H171" s="117">
        <f t="shared" si="20"/>
        <v>4.3689320388349513</v>
      </c>
      <c r="I171" s="116">
        <v>557</v>
      </c>
      <c r="J171" s="117">
        <f t="shared" si="20"/>
        <v>7.2332730560578096E-3</v>
      </c>
      <c r="K171" s="116">
        <v>548</v>
      </c>
      <c r="L171" s="117">
        <f>IFERROR(K171/I171-1,"-")</f>
        <v>-1.6157989228007152E-2</v>
      </c>
      <c r="M171" s="117">
        <f>IFERROR(K171/C171-1,"-")</f>
        <v>0.16844349680170567</v>
      </c>
    </row>
    <row r="172" spans="2:13" x14ac:dyDescent="0.25">
      <c r="B172" s="115" t="s">
        <v>90</v>
      </c>
      <c r="C172" s="116">
        <v>567</v>
      </c>
      <c r="D172" s="117">
        <v>1.0695187165775444E-2</v>
      </c>
      <c r="E172" s="116">
        <v>199</v>
      </c>
      <c r="F172" s="117">
        <f t="shared" si="20"/>
        <v>-0.64902998236331566</v>
      </c>
      <c r="G172" s="116">
        <v>633</v>
      </c>
      <c r="H172" s="117">
        <f t="shared" si="20"/>
        <v>2.1809045226130652</v>
      </c>
      <c r="I172" s="116">
        <v>660</v>
      </c>
      <c r="J172" s="117">
        <f t="shared" si="20"/>
        <v>4.2654028436019065E-2</v>
      </c>
      <c r="K172" s="116">
        <v>726</v>
      </c>
      <c r="L172" s="117">
        <f>IFERROR(K172/I172-1,"-")</f>
        <v>0.10000000000000009</v>
      </c>
      <c r="M172" s="117">
        <f>IFERROR(K172/C172-1,"-")</f>
        <v>0.28042328042328046</v>
      </c>
    </row>
    <row r="173" spans="2:13" x14ac:dyDescent="0.25">
      <c r="B173" s="115" t="s">
        <v>92</v>
      </c>
      <c r="C173" s="116">
        <v>606</v>
      </c>
      <c r="D173" s="117">
        <v>0.11808118081180807</v>
      </c>
      <c r="E173" s="116">
        <v>107</v>
      </c>
      <c r="F173" s="117">
        <f t="shared" si="20"/>
        <v>-0.82343234323432346</v>
      </c>
      <c r="G173" s="116">
        <v>866</v>
      </c>
      <c r="H173" s="117">
        <f t="shared" si="20"/>
        <v>7.0934579439252339</v>
      </c>
      <c r="I173" s="116">
        <v>960</v>
      </c>
      <c r="J173" s="117">
        <f t="shared" si="20"/>
        <v>0.10854503464203225</v>
      </c>
      <c r="K173" s="116">
        <v>984</v>
      </c>
      <c r="L173" s="117">
        <f>IFERROR(K173/I173-1,"-")</f>
        <v>2.4999999999999911E-2</v>
      </c>
      <c r="M173" s="117">
        <f>IFERROR(K173/C173-1,"-")</f>
        <v>0.62376237623762387</v>
      </c>
    </row>
    <row r="174" spans="2:13" x14ac:dyDescent="0.25">
      <c r="B174" s="115" t="s">
        <v>94</v>
      </c>
      <c r="C174" s="116">
        <v>617</v>
      </c>
      <c r="D174" s="117">
        <v>7.4912891986062657E-2</v>
      </c>
      <c r="E174" s="116">
        <v>244</v>
      </c>
      <c r="F174" s="117">
        <f t="shared" si="20"/>
        <v>-0.60453808752025928</v>
      </c>
      <c r="G174" s="116">
        <v>752</v>
      </c>
      <c r="H174" s="117">
        <f t="shared" si="20"/>
        <v>2.081967213114754</v>
      </c>
      <c r="I174" s="116">
        <v>1027</v>
      </c>
      <c r="J174" s="117">
        <f t="shared" si="20"/>
        <v>0.36569148936170204</v>
      </c>
      <c r="K174" s="116">
        <v>725</v>
      </c>
      <c r="L174" s="117">
        <f>IFERROR(K174/I174-1,"-")</f>
        <v>-0.29406037000973706</v>
      </c>
      <c r="M174" s="117">
        <f>IFERROR(K174/C174-1,"-")</f>
        <v>0.17504051863857373</v>
      </c>
    </row>
    <row r="175" spans="2:13" ht="15.75" x14ac:dyDescent="0.25">
      <c r="B175" s="118" t="s">
        <v>36</v>
      </c>
      <c r="C175" s="119">
        <v>6709</v>
      </c>
      <c r="D175" s="120">
        <v>2.5997858999847079E-2</v>
      </c>
      <c r="E175" s="119">
        <v>2906</v>
      </c>
      <c r="F175" s="120">
        <f t="shared" si="20"/>
        <v>-0.56685049932925913</v>
      </c>
      <c r="G175" s="119">
        <v>7134</v>
      </c>
      <c r="H175" s="120">
        <f t="shared" si="20"/>
        <v>1.4549208534067448</v>
      </c>
      <c r="I175" s="119">
        <v>8524</v>
      </c>
      <c r="J175" s="120">
        <f t="shared" si="20"/>
        <v>0.19484160358844971</v>
      </c>
      <c r="K175" s="119">
        <v>8756</v>
      </c>
      <c r="L175" s="120">
        <v>2.7217268887846036E-2</v>
      </c>
      <c r="M175" s="120">
        <v>0.30511253540020866</v>
      </c>
    </row>
    <row r="176" spans="2:13" ht="6" customHeight="1" x14ac:dyDescent="0.25"/>
    <row r="177" spans="1:14" x14ac:dyDescent="0.25">
      <c r="B177" s="106" t="s">
        <v>41</v>
      </c>
      <c r="C177" s="106"/>
      <c r="D177" s="106"/>
      <c r="E177" s="106"/>
      <c r="F177" s="106"/>
      <c r="G177" s="106"/>
      <c r="H177" s="106"/>
      <c r="I177" s="125"/>
      <c r="J177" s="106"/>
      <c r="K177" s="106"/>
      <c r="L177" s="106"/>
      <c r="M177" s="106"/>
    </row>
    <row r="180" spans="1:14" ht="48.75" customHeight="1" thickBot="1" x14ac:dyDescent="0.3">
      <c r="B180" s="265" t="s">
        <v>239</v>
      </c>
      <c r="C180" s="265"/>
      <c r="D180" s="265"/>
      <c r="E180" s="265"/>
      <c r="F180" s="265"/>
      <c r="G180" s="265"/>
      <c r="H180" s="265"/>
      <c r="I180" s="265"/>
      <c r="J180" s="265"/>
      <c r="K180" s="265"/>
      <c r="L180" s="265"/>
      <c r="M180" s="265"/>
      <c r="N180" s="1" t="s">
        <v>118</v>
      </c>
    </row>
    <row r="181" spans="1:14" ht="10.5" customHeight="1" thickBot="1" x14ac:dyDescent="0.3">
      <c r="B181" s="107"/>
      <c r="C181" s="108"/>
      <c r="D181" s="107"/>
      <c r="E181" s="107"/>
      <c r="F181" s="107"/>
      <c r="G181" s="107"/>
      <c r="H181" s="107"/>
      <c r="I181" s="107"/>
      <c r="J181" s="107"/>
      <c r="K181" s="4"/>
      <c r="L181" s="4"/>
      <c r="N181" s="1" t="s">
        <v>119</v>
      </c>
    </row>
    <row r="182" spans="1:14" ht="22.5" thickTop="1" thickBot="1" x14ac:dyDescent="0.3">
      <c r="B182" s="122" t="str">
        <f>C182</f>
        <v>Bélgica</v>
      </c>
      <c r="C182" s="283" t="s">
        <v>120</v>
      </c>
      <c r="D182" s="284"/>
      <c r="E182" s="284"/>
      <c r="F182" s="284"/>
      <c r="G182" s="284"/>
      <c r="H182" s="284"/>
      <c r="I182" s="284"/>
      <c r="J182" s="284"/>
      <c r="K182" s="284"/>
      <c r="L182" s="284"/>
      <c r="M182" s="285"/>
    </row>
    <row r="183" spans="1:14" ht="22.5" thickTop="1" thickBot="1" x14ac:dyDescent="0.3">
      <c r="B183" s="110"/>
      <c r="C183" s="286">
        <f>2019</f>
        <v>2019</v>
      </c>
      <c r="D183" s="287"/>
      <c r="E183" s="288">
        <v>2020</v>
      </c>
      <c r="F183" s="287"/>
      <c r="G183" s="288">
        <v>2021</v>
      </c>
      <c r="H183" s="287"/>
      <c r="I183" s="288">
        <v>2022</v>
      </c>
      <c r="J183" s="287"/>
      <c r="K183" s="288">
        <v>2023</v>
      </c>
      <c r="L183" s="289"/>
      <c r="M183" s="290"/>
    </row>
    <row r="184" spans="1:14" ht="16.5" thickTop="1" thickBot="1" x14ac:dyDescent="0.3">
      <c r="B184" s="86"/>
      <c r="C184" s="112" t="s">
        <v>70</v>
      </c>
      <c r="D184" s="113" t="str">
        <f>CONCATENATE("var ",RIGHT(2019,2),"/",RIGHT(2018,2))</f>
        <v>var 19/18</v>
      </c>
      <c r="E184" s="114" t="s">
        <v>70</v>
      </c>
      <c r="F184" s="113" t="str">
        <f>CONCATENATE("var ",RIGHT(E183,2),"/",RIGHT(E183-1,2))</f>
        <v>var 20/19</v>
      </c>
      <c r="G184" s="114" t="s">
        <v>70</v>
      </c>
      <c r="H184" s="113" t="str">
        <f>CONCATENATE("var ",RIGHT(G183,2),"/",RIGHT(G183-1,2))</f>
        <v>var 21/20</v>
      </c>
      <c r="I184" s="114" t="s">
        <v>70</v>
      </c>
      <c r="J184" s="113" t="str">
        <f>CONCATENATE("var ",RIGHT(I183,2),"/",RIGHT(I183-1,2))</f>
        <v>var 22/21</v>
      </c>
      <c r="K184" s="114" t="s">
        <v>70</v>
      </c>
      <c r="L184" s="113" t="str">
        <f>CONCATENATE("var ",RIGHT(K183,2),"/",RIGHT(K183-1,2))</f>
        <v>var 23/22</v>
      </c>
      <c r="M184" s="113" t="str">
        <f>CONCATENATE("var ",RIGHT(K183,2),"/",RIGHT(2019,2))</f>
        <v>var 23/19</v>
      </c>
    </row>
    <row r="185" spans="1:14" x14ac:dyDescent="0.25">
      <c r="A185" s="121"/>
      <c r="B185" s="115" t="s">
        <v>72</v>
      </c>
      <c r="C185" s="116">
        <v>145</v>
      </c>
      <c r="D185" s="117">
        <v>-7.6433121019108263E-2</v>
      </c>
      <c r="E185" s="116">
        <v>222</v>
      </c>
      <c r="F185" s="117">
        <f t="shared" ref="F185:J197" si="23">IFERROR(E185/C185-1,"-")</f>
        <v>0.53103448275862064</v>
      </c>
      <c r="G185" s="116">
        <v>43</v>
      </c>
      <c r="H185" s="117">
        <f t="shared" si="23"/>
        <v>-0.80630630630630629</v>
      </c>
      <c r="I185" s="116">
        <v>170</v>
      </c>
      <c r="J185" s="117">
        <f t="shared" si="23"/>
        <v>2.9534883720930232</v>
      </c>
      <c r="K185" s="116">
        <v>239</v>
      </c>
      <c r="L185" s="117">
        <f t="shared" ref="L185:L196" si="24">IFERROR(K185/I185-1,"-")</f>
        <v>0.40588235294117636</v>
      </c>
      <c r="M185" s="117">
        <f>K185/C185-1</f>
        <v>0.64827586206896548</v>
      </c>
    </row>
    <row r="186" spans="1:14" x14ac:dyDescent="0.25">
      <c r="B186" s="115" t="s">
        <v>74</v>
      </c>
      <c r="C186" s="116">
        <v>138</v>
      </c>
      <c r="D186" s="117">
        <v>-0.27368421052631575</v>
      </c>
      <c r="E186" s="116">
        <v>148</v>
      </c>
      <c r="F186" s="117">
        <f t="shared" si="23"/>
        <v>7.2463768115942129E-2</v>
      </c>
      <c r="G186" s="116">
        <v>37</v>
      </c>
      <c r="H186" s="117">
        <f t="shared" si="23"/>
        <v>-0.75</v>
      </c>
      <c r="I186" s="116">
        <v>179</v>
      </c>
      <c r="J186" s="117">
        <f t="shared" si="23"/>
        <v>3.8378378378378377</v>
      </c>
      <c r="K186" s="116">
        <v>200</v>
      </c>
      <c r="L186" s="117">
        <f t="shared" si="24"/>
        <v>0.11731843575418988</v>
      </c>
      <c r="M186" s="117">
        <f>IFERROR(K186/C186-1,"-")</f>
        <v>0.44927536231884058</v>
      </c>
    </row>
    <row r="187" spans="1:14" x14ac:dyDescent="0.25">
      <c r="B187" s="115" t="s">
        <v>76</v>
      </c>
      <c r="C187" s="116">
        <v>138</v>
      </c>
      <c r="D187" s="117">
        <v>-0.24590163934426235</v>
      </c>
      <c r="E187" s="116">
        <v>85</v>
      </c>
      <c r="F187" s="117">
        <f t="shared" si="23"/>
        <v>-0.38405797101449279</v>
      </c>
      <c r="G187" s="116">
        <v>32</v>
      </c>
      <c r="H187" s="117">
        <f t="shared" si="23"/>
        <v>-0.62352941176470589</v>
      </c>
      <c r="I187" s="116">
        <v>197</v>
      </c>
      <c r="J187" s="117">
        <f t="shared" si="23"/>
        <v>5.15625</v>
      </c>
      <c r="K187" s="116">
        <v>206</v>
      </c>
      <c r="L187" s="117">
        <f t="shared" si="24"/>
        <v>4.5685279187817285E-2</v>
      </c>
      <c r="M187" s="117">
        <f t="shared" ref="M187:M196" si="25">IFERROR(K187/C187-1,"-")</f>
        <v>0.49275362318840576</v>
      </c>
    </row>
    <row r="188" spans="1:14" x14ac:dyDescent="0.25">
      <c r="B188" s="115" t="s">
        <v>78</v>
      </c>
      <c r="C188" s="116">
        <v>120</v>
      </c>
      <c r="D188" s="117">
        <v>-0.3908629441624365</v>
      </c>
      <c r="E188" s="116">
        <v>0</v>
      </c>
      <c r="F188" s="117">
        <f t="shared" si="23"/>
        <v>-1</v>
      </c>
      <c r="G188" s="116">
        <v>31</v>
      </c>
      <c r="H188" s="117" t="str">
        <f t="shared" si="23"/>
        <v>-</v>
      </c>
      <c r="I188" s="116">
        <v>118</v>
      </c>
      <c r="J188" s="117">
        <f t="shared" si="23"/>
        <v>2.806451612903226</v>
      </c>
      <c r="K188" s="116">
        <v>119</v>
      </c>
      <c r="L188" s="117">
        <f t="shared" si="24"/>
        <v>8.4745762711864181E-3</v>
      </c>
      <c r="M188" s="117">
        <f t="shared" si="25"/>
        <v>-8.3333333333333037E-3</v>
      </c>
    </row>
    <row r="189" spans="1:14" x14ac:dyDescent="0.25">
      <c r="B189" s="115" t="s">
        <v>80</v>
      </c>
      <c r="C189" s="116">
        <v>130</v>
      </c>
      <c r="D189" s="117">
        <v>0.13043478260869557</v>
      </c>
      <c r="E189" s="116">
        <v>0</v>
      </c>
      <c r="F189" s="117">
        <f t="shared" si="23"/>
        <v>-1</v>
      </c>
      <c r="G189" s="116">
        <v>99</v>
      </c>
      <c r="H189" s="117" t="str">
        <f t="shared" si="23"/>
        <v>-</v>
      </c>
      <c r="I189" s="116">
        <v>117</v>
      </c>
      <c r="J189" s="117">
        <f t="shared" si="23"/>
        <v>0.18181818181818188</v>
      </c>
      <c r="K189" s="116">
        <v>90</v>
      </c>
      <c r="L189" s="117">
        <f t="shared" si="24"/>
        <v>-0.23076923076923073</v>
      </c>
      <c r="M189" s="117">
        <f t="shared" si="25"/>
        <v>-0.30769230769230771</v>
      </c>
    </row>
    <row r="190" spans="1:14" x14ac:dyDescent="0.25">
      <c r="B190" s="115" t="s">
        <v>121</v>
      </c>
      <c r="C190" s="116">
        <v>100</v>
      </c>
      <c r="D190" s="117">
        <v>6.3829787234042534E-2</v>
      </c>
      <c r="E190" s="116">
        <v>0</v>
      </c>
      <c r="F190" s="117">
        <f t="shared" si="23"/>
        <v>-1</v>
      </c>
      <c r="G190" s="116">
        <v>63</v>
      </c>
      <c r="H190" s="117" t="str">
        <f t="shared" si="23"/>
        <v>-</v>
      </c>
      <c r="I190" s="116">
        <v>96</v>
      </c>
      <c r="J190" s="117">
        <f t="shared" si="23"/>
        <v>0.52380952380952372</v>
      </c>
      <c r="K190" s="116">
        <v>86</v>
      </c>
      <c r="L190" s="117">
        <f t="shared" si="24"/>
        <v>-0.10416666666666663</v>
      </c>
      <c r="M190" s="117">
        <f t="shared" si="25"/>
        <v>-0.14000000000000001</v>
      </c>
    </row>
    <row r="191" spans="1:14" x14ac:dyDescent="0.25">
      <c r="B191" s="115" t="s">
        <v>84</v>
      </c>
      <c r="C191" s="116">
        <v>77</v>
      </c>
      <c r="D191" s="117">
        <v>-0.31858407079646023</v>
      </c>
      <c r="E191" s="116">
        <v>0</v>
      </c>
      <c r="F191" s="117">
        <f t="shared" si="23"/>
        <v>-1</v>
      </c>
      <c r="G191" s="116">
        <v>83</v>
      </c>
      <c r="H191" s="117" t="str">
        <f t="shared" si="23"/>
        <v>-</v>
      </c>
      <c r="I191" s="116">
        <v>109</v>
      </c>
      <c r="J191" s="117">
        <f t="shared" si="23"/>
        <v>0.31325301204819267</v>
      </c>
      <c r="K191" s="116">
        <v>135</v>
      </c>
      <c r="L191" s="117">
        <f t="shared" si="24"/>
        <v>0.23853211009174302</v>
      </c>
      <c r="M191" s="117">
        <f t="shared" si="25"/>
        <v>0.75324675324675328</v>
      </c>
    </row>
    <row r="192" spans="1:14" x14ac:dyDescent="0.25">
      <c r="B192" s="115" t="s">
        <v>86</v>
      </c>
      <c r="C192" s="116">
        <v>80</v>
      </c>
      <c r="D192" s="117">
        <v>-4.7619047619047672E-2</v>
      </c>
      <c r="E192" s="116">
        <v>49</v>
      </c>
      <c r="F192" s="117">
        <f t="shared" si="23"/>
        <v>-0.38749999999999996</v>
      </c>
      <c r="G192" s="116">
        <v>103</v>
      </c>
      <c r="H192" s="117">
        <f t="shared" si="23"/>
        <v>1.1020408163265305</v>
      </c>
      <c r="I192" s="116">
        <v>180</v>
      </c>
      <c r="J192" s="117">
        <f t="shared" si="23"/>
        <v>0.74757281553398047</v>
      </c>
      <c r="K192" s="116">
        <v>119</v>
      </c>
      <c r="L192" s="117">
        <f t="shared" si="24"/>
        <v>-0.33888888888888891</v>
      </c>
      <c r="M192" s="117">
        <f t="shared" si="25"/>
        <v>0.48750000000000004</v>
      </c>
    </row>
    <row r="193" spans="2:14" x14ac:dyDescent="0.25">
      <c r="B193" s="115" t="s">
        <v>88</v>
      </c>
      <c r="C193" s="116">
        <v>107</v>
      </c>
      <c r="D193" s="117">
        <v>-2.7272727272727226E-2</v>
      </c>
      <c r="E193" s="116">
        <v>74</v>
      </c>
      <c r="F193" s="117">
        <f t="shared" si="23"/>
        <v>-0.30841121495327106</v>
      </c>
      <c r="G193" s="116">
        <v>87</v>
      </c>
      <c r="H193" s="117">
        <f t="shared" si="23"/>
        <v>0.17567567567567566</v>
      </c>
      <c r="I193" s="116">
        <v>97</v>
      </c>
      <c r="J193" s="117">
        <f t="shared" si="23"/>
        <v>0.11494252873563227</v>
      </c>
      <c r="K193" s="116">
        <v>102</v>
      </c>
      <c r="L193" s="117">
        <f t="shared" si="24"/>
        <v>5.1546391752577359E-2</v>
      </c>
      <c r="M193" s="117">
        <f t="shared" si="25"/>
        <v>-4.6728971962616828E-2</v>
      </c>
    </row>
    <row r="194" spans="2:14" x14ac:dyDescent="0.25">
      <c r="B194" s="115" t="s">
        <v>90</v>
      </c>
      <c r="C194" s="116">
        <v>101</v>
      </c>
      <c r="D194" s="117">
        <v>-0.50731707317073171</v>
      </c>
      <c r="E194" s="116">
        <v>47</v>
      </c>
      <c r="F194" s="117">
        <f t="shared" si="23"/>
        <v>-0.53465346534653468</v>
      </c>
      <c r="G194" s="116">
        <v>177</v>
      </c>
      <c r="H194" s="117">
        <f t="shared" si="23"/>
        <v>2.7659574468085109</v>
      </c>
      <c r="I194" s="116">
        <v>110</v>
      </c>
      <c r="J194" s="117">
        <f t="shared" si="23"/>
        <v>-0.37853107344632764</v>
      </c>
      <c r="K194" s="116">
        <v>137</v>
      </c>
      <c r="L194" s="117">
        <f t="shared" si="24"/>
        <v>0.24545454545454537</v>
      </c>
      <c r="M194" s="117">
        <f t="shared" si="25"/>
        <v>0.35643564356435653</v>
      </c>
    </row>
    <row r="195" spans="2:14" x14ac:dyDescent="0.25">
      <c r="B195" s="115" t="s">
        <v>92</v>
      </c>
      <c r="C195" s="116">
        <v>183</v>
      </c>
      <c r="D195" s="117">
        <v>0.11585365853658547</v>
      </c>
      <c r="E195" s="116">
        <v>57</v>
      </c>
      <c r="F195" s="117">
        <f t="shared" si="23"/>
        <v>-0.68852459016393441</v>
      </c>
      <c r="G195" s="116">
        <v>403</v>
      </c>
      <c r="H195" s="117">
        <f t="shared" si="23"/>
        <v>6.0701754385964914</v>
      </c>
      <c r="I195" s="116">
        <v>182</v>
      </c>
      <c r="J195" s="117">
        <f t="shared" si="23"/>
        <v>-0.54838709677419351</v>
      </c>
      <c r="K195" s="116">
        <v>273</v>
      </c>
      <c r="L195" s="117">
        <f t="shared" si="24"/>
        <v>0.5</v>
      </c>
      <c r="M195" s="117">
        <f t="shared" si="25"/>
        <v>0.49180327868852469</v>
      </c>
    </row>
    <row r="196" spans="2:14" x14ac:dyDescent="0.25">
      <c r="B196" s="115" t="s">
        <v>94</v>
      </c>
      <c r="C196" s="116">
        <v>165</v>
      </c>
      <c r="D196" s="117">
        <v>-8.8397790055248615E-2</v>
      </c>
      <c r="E196" s="116">
        <v>74</v>
      </c>
      <c r="F196" s="117">
        <f t="shared" si="23"/>
        <v>-0.55151515151515151</v>
      </c>
      <c r="G196" s="116">
        <v>199</v>
      </c>
      <c r="H196" s="117">
        <f t="shared" si="23"/>
        <v>1.689189189189189</v>
      </c>
      <c r="I196" s="116">
        <v>281</v>
      </c>
      <c r="J196" s="117">
        <f t="shared" si="23"/>
        <v>0.4120603015075377</v>
      </c>
      <c r="K196" s="116">
        <v>228</v>
      </c>
      <c r="L196" s="117">
        <f t="shared" si="24"/>
        <v>-0.18861209964412806</v>
      </c>
      <c r="M196" s="117">
        <f t="shared" si="25"/>
        <v>0.38181818181818183</v>
      </c>
    </row>
    <row r="197" spans="2:14" ht="15.75" x14ac:dyDescent="0.25">
      <c r="B197" s="118" t="s">
        <v>36</v>
      </c>
      <c r="C197" s="119">
        <v>1484</v>
      </c>
      <c r="D197" s="120">
        <v>-0.17233686558839934</v>
      </c>
      <c r="E197" s="119">
        <v>812</v>
      </c>
      <c r="F197" s="120">
        <f t="shared" si="23"/>
        <v>-0.45283018867924529</v>
      </c>
      <c r="G197" s="119">
        <v>1357</v>
      </c>
      <c r="H197" s="120">
        <f t="shared" si="23"/>
        <v>0.67118226600985231</v>
      </c>
      <c r="I197" s="119">
        <v>1836</v>
      </c>
      <c r="J197" s="120">
        <f t="shared" si="23"/>
        <v>0.35298452468680908</v>
      </c>
      <c r="K197" s="119">
        <v>1934</v>
      </c>
      <c r="L197" s="120">
        <v>5.3376906318082895E-2</v>
      </c>
      <c r="M197" s="120">
        <v>0.30323450134770891</v>
      </c>
    </row>
    <row r="198" spans="2:14" ht="6" customHeight="1" x14ac:dyDescent="0.25"/>
    <row r="199" spans="2:14" x14ac:dyDescent="0.25">
      <c r="B199" s="106" t="s">
        <v>41</v>
      </c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</row>
    <row r="200" spans="2:14" x14ac:dyDescent="0.25">
      <c r="I200" s="121"/>
    </row>
    <row r="201" spans="2:14" x14ac:dyDescent="0.25"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</row>
    <row r="202" spans="2:14" ht="48.75" customHeight="1" thickBot="1" x14ac:dyDescent="0.3">
      <c r="B202" s="265" t="s">
        <v>240</v>
      </c>
      <c r="C202" s="265"/>
      <c r="D202" s="265"/>
      <c r="E202" s="265"/>
      <c r="F202" s="265"/>
      <c r="G202" s="265"/>
      <c r="H202" s="265"/>
      <c r="I202" s="265"/>
      <c r="J202" s="265"/>
      <c r="K202" s="265"/>
      <c r="L202" s="265"/>
      <c r="M202" s="265"/>
      <c r="N202" s="1" t="s">
        <v>122</v>
      </c>
    </row>
    <row r="203" spans="2:14" ht="10.5" customHeight="1" thickBot="1" x14ac:dyDescent="0.3">
      <c r="B203" s="107"/>
      <c r="C203" s="108"/>
      <c r="D203" s="107"/>
      <c r="E203" s="107"/>
      <c r="F203" s="107"/>
      <c r="G203" s="107"/>
      <c r="H203" s="107"/>
      <c r="I203" s="107"/>
      <c r="J203" s="107"/>
      <c r="K203" s="4"/>
      <c r="L203" s="4"/>
      <c r="N203" s="1" t="s">
        <v>123</v>
      </c>
    </row>
    <row r="204" spans="2:14" ht="22.5" thickTop="1" thickBot="1" x14ac:dyDescent="0.3">
      <c r="B204" s="122" t="str">
        <f>C204</f>
        <v>Países Bajos</v>
      </c>
      <c r="C204" s="283" t="s">
        <v>124</v>
      </c>
      <c r="D204" s="284"/>
      <c r="E204" s="284"/>
      <c r="F204" s="284"/>
      <c r="G204" s="284"/>
      <c r="H204" s="284"/>
      <c r="I204" s="284"/>
      <c r="J204" s="284"/>
      <c r="K204" s="284"/>
      <c r="L204" s="284"/>
      <c r="M204" s="285"/>
    </row>
    <row r="205" spans="2:14" ht="22.5" thickTop="1" thickBot="1" x14ac:dyDescent="0.3">
      <c r="B205" s="110"/>
      <c r="C205" s="286">
        <f>2019</f>
        <v>2019</v>
      </c>
      <c r="D205" s="287"/>
      <c r="E205" s="288">
        <v>2020</v>
      </c>
      <c r="F205" s="287"/>
      <c r="G205" s="288">
        <v>2021</v>
      </c>
      <c r="H205" s="287"/>
      <c r="I205" s="288">
        <v>2022</v>
      </c>
      <c r="J205" s="287"/>
      <c r="K205" s="288">
        <v>2023</v>
      </c>
      <c r="L205" s="289"/>
      <c r="M205" s="290"/>
    </row>
    <row r="206" spans="2:14" ht="16.5" thickTop="1" thickBot="1" x14ac:dyDescent="0.3">
      <c r="B206" s="86"/>
      <c r="C206" s="112" t="s">
        <v>70</v>
      </c>
      <c r="D206" s="113" t="str">
        <f>CONCATENATE("var ",RIGHT(2019,2),"/",RIGHT(2018,2))</f>
        <v>var 19/18</v>
      </c>
      <c r="E206" s="114" t="s">
        <v>70</v>
      </c>
      <c r="F206" s="113" t="str">
        <f>CONCATENATE("var ",RIGHT(E205,2),"/",RIGHT(E205-1,2))</f>
        <v>var 20/19</v>
      </c>
      <c r="G206" s="114" t="s">
        <v>70</v>
      </c>
      <c r="H206" s="113" t="str">
        <f>CONCATENATE("var ",RIGHT(G205,2),"/",RIGHT(G205-1,2))</f>
        <v>var 21/20</v>
      </c>
      <c r="I206" s="114" t="s">
        <v>70</v>
      </c>
      <c r="J206" s="113" t="str">
        <f>CONCATENATE("var ",RIGHT(I205,2),"/",RIGHT(I205-1,2))</f>
        <v>var 22/21</v>
      </c>
      <c r="K206" s="114" t="s">
        <v>70</v>
      </c>
      <c r="L206" s="113" t="str">
        <f>CONCATENATE("var ",RIGHT(K205,2),"/",RIGHT(K205-1,2))</f>
        <v>var 23/22</v>
      </c>
      <c r="M206" s="113" t="str">
        <f>CONCATENATE("var ",RIGHT(K205,2),"/",RIGHT(2019,2))</f>
        <v>var 23/19</v>
      </c>
    </row>
    <row r="207" spans="2:14" x14ac:dyDescent="0.25">
      <c r="B207" s="115" t="s">
        <v>72</v>
      </c>
      <c r="C207" s="116">
        <v>258</v>
      </c>
      <c r="D207" s="117">
        <v>0.1415929203539823</v>
      </c>
      <c r="E207" s="116">
        <v>231</v>
      </c>
      <c r="F207" s="117">
        <f t="shared" ref="F207:J219" si="26">IFERROR(E207/C207-1,"-")</f>
        <v>-0.10465116279069764</v>
      </c>
      <c r="G207" s="116">
        <v>38</v>
      </c>
      <c r="H207" s="117">
        <f t="shared" si="26"/>
        <v>-0.83549783549783552</v>
      </c>
      <c r="I207" s="116">
        <v>270</v>
      </c>
      <c r="J207" s="117">
        <f t="shared" si="26"/>
        <v>6.1052631578947372</v>
      </c>
      <c r="K207" s="116">
        <v>297</v>
      </c>
      <c r="L207" s="117">
        <f t="shared" ref="L207:L213" si="27">IFERROR(K207/I207-1,"-")</f>
        <v>0.10000000000000009</v>
      </c>
      <c r="M207" s="117">
        <f>K207/C207-1</f>
        <v>0.15116279069767447</v>
      </c>
    </row>
    <row r="208" spans="2:14" x14ac:dyDescent="0.25">
      <c r="B208" s="115" t="s">
        <v>74</v>
      </c>
      <c r="C208" s="116">
        <v>163</v>
      </c>
      <c r="D208" s="117">
        <v>-8.4269662921348298E-2</v>
      </c>
      <c r="E208" s="116">
        <v>215</v>
      </c>
      <c r="F208" s="117">
        <f t="shared" si="26"/>
        <v>0.31901840490797539</v>
      </c>
      <c r="G208" s="116">
        <v>44</v>
      </c>
      <c r="H208" s="117">
        <f t="shared" si="26"/>
        <v>-0.79534883720930227</v>
      </c>
      <c r="I208" s="116">
        <v>270</v>
      </c>
      <c r="J208" s="117">
        <f t="shared" si="26"/>
        <v>5.1363636363636367</v>
      </c>
      <c r="K208" s="116">
        <v>263</v>
      </c>
      <c r="L208" s="117">
        <f t="shared" si="27"/>
        <v>-2.5925925925925908E-2</v>
      </c>
      <c r="M208" s="117">
        <f>IFERROR(K208/C208-1,"-")</f>
        <v>0.61349693251533743</v>
      </c>
    </row>
    <row r="209" spans="2:14" x14ac:dyDescent="0.25">
      <c r="B209" s="115" t="s">
        <v>76</v>
      </c>
      <c r="C209" s="116">
        <v>209</v>
      </c>
      <c r="D209" s="117">
        <v>0.10000000000000009</v>
      </c>
      <c r="E209" s="116">
        <v>81</v>
      </c>
      <c r="F209" s="117">
        <f t="shared" si="26"/>
        <v>-0.61244019138755978</v>
      </c>
      <c r="G209" s="116">
        <v>46</v>
      </c>
      <c r="H209" s="117">
        <f t="shared" si="26"/>
        <v>-0.4320987654320988</v>
      </c>
      <c r="I209" s="116">
        <v>212</v>
      </c>
      <c r="J209" s="117">
        <f t="shared" si="26"/>
        <v>3.6086956521739131</v>
      </c>
      <c r="K209" s="116">
        <v>247</v>
      </c>
      <c r="L209" s="117">
        <f t="shared" si="27"/>
        <v>0.16509433962264142</v>
      </c>
      <c r="M209" s="117">
        <f t="shared" ref="M209:M213" si="28">IFERROR(K209/C209-1,"-")</f>
        <v>0.18181818181818188</v>
      </c>
    </row>
    <row r="210" spans="2:14" x14ac:dyDescent="0.25">
      <c r="B210" s="115" t="s">
        <v>78</v>
      </c>
      <c r="C210" s="116">
        <v>91</v>
      </c>
      <c r="D210" s="117">
        <v>-0.17272727272727273</v>
      </c>
      <c r="E210" s="116">
        <v>0</v>
      </c>
      <c r="F210" s="117">
        <f t="shared" si="26"/>
        <v>-1</v>
      </c>
      <c r="G210" s="116">
        <v>49</v>
      </c>
      <c r="H210" s="117" t="str">
        <f t="shared" si="26"/>
        <v>-</v>
      </c>
      <c r="I210" s="116">
        <v>157</v>
      </c>
      <c r="J210" s="117">
        <f t="shared" si="26"/>
        <v>2.204081632653061</v>
      </c>
      <c r="K210" s="116">
        <v>160</v>
      </c>
      <c r="L210" s="117">
        <f t="shared" si="27"/>
        <v>1.9108280254777066E-2</v>
      </c>
      <c r="M210" s="117">
        <f t="shared" si="28"/>
        <v>0.75824175824175821</v>
      </c>
    </row>
    <row r="211" spans="2:14" x14ac:dyDescent="0.25">
      <c r="B211" s="115" t="s">
        <v>80</v>
      </c>
      <c r="C211" s="116">
        <v>92</v>
      </c>
      <c r="D211" s="117">
        <v>3.3707865168539408E-2</v>
      </c>
      <c r="E211" s="116">
        <v>0</v>
      </c>
      <c r="F211" s="117">
        <f t="shared" si="26"/>
        <v>-1</v>
      </c>
      <c r="G211" s="116">
        <v>58</v>
      </c>
      <c r="H211" s="117" t="str">
        <f t="shared" si="26"/>
        <v>-</v>
      </c>
      <c r="I211" s="116">
        <v>143</v>
      </c>
      <c r="J211" s="117">
        <f t="shared" si="26"/>
        <v>1.4655172413793105</v>
      </c>
      <c r="K211" s="116">
        <v>160</v>
      </c>
      <c r="L211" s="117">
        <f t="shared" si="27"/>
        <v>0.11888111888111896</v>
      </c>
      <c r="M211" s="117">
        <f t="shared" si="28"/>
        <v>0.73913043478260865</v>
      </c>
    </row>
    <row r="212" spans="2:14" x14ac:dyDescent="0.25">
      <c r="B212" s="115" t="s">
        <v>82</v>
      </c>
      <c r="C212" s="116">
        <v>77</v>
      </c>
      <c r="D212" s="117">
        <v>0.16666666666666674</v>
      </c>
      <c r="E212" s="116">
        <v>0</v>
      </c>
      <c r="F212" s="117">
        <f t="shared" si="26"/>
        <v>-1</v>
      </c>
      <c r="G212" s="116">
        <v>76</v>
      </c>
      <c r="H212" s="117" t="str">
        <f t="shared" si="26"/>
        <v>-</v>
      </c>
      <c r="I212" s="116">
        <v>125</v>
      </c>
      <c r="J212" s="117">
        <f t="shared" si="26"/>
        <v>0.64473684210526305</v>
      </c>
      <c r="K212" s="116">
        <v>86</v>
      </c>
      <c r="L212" s="117">
        <f t="shared" si="27"/>
        <v>-0.31200000000000006</v>
      </c>
      <c r="M212" s="117">
        <f t="shared" si="28"/>
        <v>0.11688311688311681</v>
      </c>
    </row>
    <row r="213" spans="2:14" x14ac:dyDescent="0.25">
      <c r="B213" s="115" t="s">
        <v>84</v>
      </c>
      <c r="C213" s="116">
        <v>105</v>
      </c>
      <c r="D213" s="117">
        <v>9.6153846153845812E-3</v>
      </c>
      <c r="E213" s="116">
        <v>0</v>
      </c>
      <c r="F213" s="117">
        <f t="shared" si="26"/>
        <v>-1</v>
      </c>
      <c r="G213" s="116">
        <v>133</v>
      </c>
      <c r="H213" s="117" t="str">
        <f t="shared" si="26"/>
        <v>-</v>
      </c>
      <c r="I213" s="116">
        <v>98</v>
      </c>
      <c r="J213" s="117">
        <f t="shared" si="26"/>
        <v>-0.26315789473684215</v>
      </c>
      <c r="K213" s="116">
        <v>303</v>
      </c>
      <c r="L213" s="117">
        <f t="shared" si="27"/>
        <v>2.0918367346938775</v>
      </c>
      <c r="M213" s="117">
        <f t="shared" si="28"/>
        <v>1.8857142857142857</v>
      </c>
    </row>
    <row r="214" spans="2:14" x14ac:dyDescent="0.25">
      <c r="B214" s="115" t="s">
        <v>86</v>
      </c>
      <c r="C214" s="116">
        <v>106</v>
      </c>
      <c r="D214" s="117">
        <v>-4.5045045045045029E-2</v>
      </c>
      <c r="E214" s="116">
        <v>48</v>
      </c>
      <c r="F214" s="117">
        <f t="shared" si="26"/>
        <v>-0.54716981132075471</v>
      </c>
      <c r="G214" s="116">
        <v>100</v>
      </c>
      <c r="H214" s="117">
        <f t="shared" si="26"/>
        <v>1.0833333333333335</v>
      </c>
      <c r="I214" s="116">
        <v>369</v>
      </c>
      <c r="J214" s="117">
        <f t="shared" si="26"/>
        <v>2.69</v>
      </c>
      <c r="K214" s="116">
        <v>234</v>
      </c>
      <c r="L214" s="117">
        <f>IFERROR(K214/I214-1,"-")</f>
        <v>-0.36585365853658536</v>
      </c>
      <c r="M214" s="117">
        <f>IFERROR(K214/C214-1,"-")</f>
        <v>1.2075471698113209</v>
      </c>
    </row>
    <row r="215" spans="2:14" x14ac:dyDescent="0.25">
      <c r="B215" s="115" t="s">
        <v>88</v>
      </c>
      <c r="C215" s="116">
        <v>118</v>
      </c>
      <c r="D215" s="117">
        <v>0.31111111111111112</v>
      </c>
      <c r="E215" s="116">
        <v>19</v>
      </c>
      <c r="F215" s="117">
        <f t="shared" si="26"/>
        <v>-0.83898305084745761</v>
      </c>
      <c r="G215" s="116">
        <v>122</v>
      </c>
      <c r="H215" s="117">
        <f t="shared" si="26"/>
        <v>5.4210526315789478</v>
      </c>
      <c r="I215" s="116">
        <v>209</v>
      </c>
      <c r="J215" s="117">
        <f t="shared" si="26"/>
        <v>0.71311475409836067</v>
      </c>
      <c r="K215" s="116">
        <v>146</v>
      </c>
      <c r="L215" s="117">
        <f>IFERROR(K215/I215-1,"-")</f>
        <v>-0.30143540669856461</v>
      </c>
      <c r="M215" s="117">
        <f>IFERROR(K215/C215-1,"-")</f>
        <v>0.23728813559322037</v>
      </c>
    </row>
    <row r="216" spans="2:14" x14ac:dyDescent="0.25">
      <c r="B216" s="115" t="s">
        <v>90</v>
      </c>
      <c r="C216" s="116">
        <v>107</v>
      </c>
      <c r="D216" s="117">
        <v>-0.10084033613445376</v>
      </c>
      <c r="E216" s="116">
        <v>30</v>
      </c>
      <c r="F216" s="117">
        <f t="shared" si="26"/>
        <v>-0.71962616822429903</v>
      </c>
      <c r="G216" s="116">
        <v>167</v>
      </c>
      <c r="H216" s="117">
        <f t="shared" si="26"/>
        <v>4.5666666666666664</v>
      </c>
      <c r="I216" s="116">
        <v>124</v>
      </c>
      <c r="J216" s="117">
        <f t="shared" si="26"/>
        <v>-0.25748502994011979</v>
      </c>
      <c r="K216" s="116">
        <v>156</v>
      </c>
      <c r="L216" s="117">
        <f>IFERROR(K216/I216-1,"-")</f>
        <v>0.25806451612903225</v>
      </c>
      <c r="M216" s="117">
        <f>IFERROR(K216/C216-1,"-")</f>
        <v>0.4579439252336448</v>
      </c>
    </row>
    <row r="217" spans="2:14" x14ac:dyDescent="0.25">
      <c r="B217" s="115" t="s">
        <v>92</v>
      </c>
      <c r="C217" s="116">
        <v>152</v>
      </c>
      <c r="D217" s="117">
        <v>-0.13636363636363635</v>
      </c>
      <c r="E217" s="116">
        <v>48</v>
      </c>
      <c r="F217" s="117">
        <f t="shared" si="26"/>
        <v>-0.68421052631578949</v>
      </c>
      <c r="G217" s="116">
        <v>242</v>
      </c>
      <c r="H217" s="117">
        <f t="shared" si="26"/>
        <v>4.041666666666667</v>
      </c>
      <c r="I217" s="116">
        <v>302</v>
      </c>
      <c r="J217" s="117">
        <f t="shared" si="26"/>
        <v>0.24793388429752072</v>
      </c>
      <c r="K217" s="116">
        <v>294</v>
      </c>
      <c r="L217" s="117">
        <f>IFERROR(K217/I217-1,"-")</f>
        <v>-2.6490066225165587E-2</v>
      </c>
      <c r="M217" s="117">
        <f>IFERROR(K217/C217-1,"-")</f>
        <v>0.93421052631578938</v>
      </c>
    </row>
    <row r="218" spans="2:14" x14ac:dyDescent="0.25">
      <c r="B218" s="115" t="s">
        <v>94</v>
      </c>
      <c r="C218" s="116">
        <v>388</v>
      </c>
      <c r="D218" s="117">
        <v>0.98974358974358978</v>
      </c>
      <c r="E218" s="116">
        <v>43</v>
      </c>
      <c r="F218" s="117">
        <f t="shared" si="26"/>
        <v>-0.88917525773195871</v>
      </c>
      <c r="G218" s="116">
        <v>258</v>
      </c>
      <c r="H218" s="117">
        <f t="shared" si="26"/>
        <v>5</v>
      </c>
      <c r="I218" s="116">
        <v>294</v>
      </c>
      <c r="J218" s="117">
        <f t="shared" si="26"/>
        <v>0.13953488372093026</v>
      </c>
      <c r="K218" s="116">
        <v>291</v>
      </c>
      <c r="L218" s="117">
        <f>IFERROR(K218/I218-1,"-")</f>
        <v>-1.0204081632653073E-2</v>
      </c>
      <c r="M218" s="117">
        <f>IFERROR(K218/C218-1,"-")</f>
        <v>-0.25</v>
      </c>
    </row>
    <row r="219" spans="2:14" ht="15.75" x14ac:dyDescent="0.25">
      <c r="B219" s="118" t="s">
        <v>36</v>
      </c>
      <c r="C219" s="119">
        <v>1866</v>
      </c>
      <c r="D219" s="120">
        <v>0.12817412333736389</v>
      </c>
      <c r="E219" s="119">
        <v>784</v>
      </c>
      <c r="F219" s="120">
        <f t="shared" si="26"/>
        <v>-0.57984994640943199</v>
      </c>
      <c r="G219" s="119">
        <v>1333</v>
      </c>
      <c r="H219" s="120">
        <f t="shared" si="26"/>
        <v>0.70025510204081631</v>
      </c>
      <c r="I219" s="119">
        <v>2573</v>
      </c>
      <c r="J219" s="120">
        <f t="shared" si="26"/>
        <v>0.93023255813953498</v>
      </c>
      <c r="K219" s="119">
        <v>2637</v>
      </c>
      <c r="L219" s="120">
        <v>2.4873688301593422E-2</v>
      </c>
      <c r="M219" s="120">
        <v>0.41318327974276525</v>
      </c>
    </row>
    <row r="220" spans="2:14" ht="6" customHeight="1" x14ac:dyDescent="0.25"/>
    <row r="221" spans="2:14" x14ac:dyDescent="0.25">
      <c r="B221" s="106" t="s">
        <v>41</v>
      </c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</row>
    <row r="222" spans="2:14" x14ac:dyDescent="0.25">
      <c r="I222" s="121"/>
      <c r="K222" s="123"/>
      <c r="M222" s="123"/>
    </row>
    <row r="224" spans="2:14" ht="48.75" customHeight="1" thickBot="1" x14ac:dyDescent="0.3">
      <c r="B224" s="265" t="s">
        <v>239</v>
      </c>
      <c r="C224" s="265"/>
      <c r="D224" s="265"/>
      <c r="E224" s="265"/>
      <c r="F224" s="265"/>
      <c r="G224" s="265"/>
      <c r="H224" s="265"/>
      <c r="I224" s="265"/>
      <c r="J224" s="265"/>
      <c r="K224" s="265"/>
      <c r="L224" s="265"/>
      <c r="M224" s="265"/>
      <c r="N224" s="1" t="s">
        <v>125</v>
      </c>
    </row>
    <row r="225" spans="2:14" ht="10.5" customHeight="1" thickBot="1" x14ac:dyDescent="0.3">
      <c r="B225" s="107"/>
      <c r="C225" s="108"/>
      <c r="D225" s="107"/>
      <c r="E225" s="107"/>
      <c r="F225" s="107"/>
      <c r="G225" s="107"/>
      <c r="H225" s="107"/>
      <c r="I225" s="107"/>
      <c r="J225" s="107"/>
      <c r="K225" s="4"/>
      <c r="L225" s="4"/>
      <c r="N225" s="1" t="s">
        <v>126</v>
      </c>
    </row>
    <row r="226" spans="2:14" ht="22.5" thickTop="1" thickBot="1" x14ac:dyDescent="0.3">
      <c r="B226" s="122" t="str">
        <f>C226</f>
        <v>Bélgica</v>
      </c>
      <c r="C226" s="283" t="s">
        <v>120</v>
      </c>
      <c r="D226" s="284"/>
      <c r="E226" s="284"/>
      <c r="F226" s="284"/>
      <c r="G226" s="284"/>
      <c r="H226" s="284"/>
      <c r="I226" s="284"/>
      <c r="J226" s="284"/>
      <c r="K226" s="284"/>
      <c r="L226" s="284"/>
      <c r="M226" s="285"/>
    </row>
    <row r="227" spans="2:14" ht="22.5" thickTop="1" thickBot="1" x14ac:dyDescent="0.3">
      <c r="B227" s="110"/>
      <c r="C227" s="286">
        <f>2019</f>
        <v>2019</v>
      </c>
      <c r="D227" s="287"/>
      <c r="E227" s="288">
        <v>2020</v>
      </c>
      <c r="F227" s="287"/>
      <c r="G227" s="288">
        <v>2021</v>
      </c>
      <c r="H227" s="287"/>
      <c r="I227" s="288">
        <v>2022</v>
      </c>
      <c r="J227" s="287"/>
      <c r="K227" s="288">
        <v>2023</v>
      </c>
      <c r="L227" s="289"/>
      <c r="M227" s="290"/>
    </row>
    <row r="228" spans="2:14" ht="16.5" thickTop="1" thickBot="1" x14ac:dyDescent="0.3">
      <c r="B228" s="86"/>
      <c r="C228" s="112" t="s">
        <v>70</v>
      </c>
      <c r="D228" s="113" t="str">
        <f>CONCATENATE("var ",RIGHT(2019,2),"/",RIGHT(2018,2))</f>
        <v>var 19/18</v>
      </c>
      <c r="E228" s="114" t="s">
        <v>70</v>
      </c>
      <c r="F228" s="113" t="str">
        <f>CONCATENATE("var ",RIGHT(E227,2),"/",RIGHT(E227-1,2))</f>
        <v>var 20/19</v>
      </c>
      <c r="G228" s="114" t="s">
        <v>70</v>
      </c>
      <c r="H228" s="113" t="str">
        <f>CONCATENATE("var ",RIGHT(G227,2),"/",RIGHT(G227-1,2))</f>
        <v>var 21/20</v>
      </c>
      <c r="I228" s="114" t="s">
        <v>70</v>
      </c>
      <c r="J228" s="113" t="str">
        <f>CONCATENATE("var ",RIGHT(I227,2),"/",RIGHT(I227-1,2))</f>
        <v>var 22/21</v>
      </c>
      <c r="K228" s="114" t="s">
        <v>70</v>
      </c>
      <c r="L228" s="113" t="str">
        <f>CONCATENATE("var ",RIGHT(K227,2),"/",RIGHT(K227-1,2))</f>
        <v>var 23/22</v>
      </c>
      <c r="M228" s="113" t="str">
        <f>CONCATENATE("var ",RIGHT(K227,2),"/",RIGHT(2019,2))</f>
        <v>var 23/19</v>
      </c>
    </row>
    <row r="229" spans="2:14" x14ac:dyDescent="0.25">
      <c r="B229" s="115" t="s">
        <v>72</v>
      </c>
      <c r="C229" s="116">
        <v>145</v>
      </c>
      <c r="D229" s="117">
        <v>-7.6433121019108263E-2</v>
      </c>
      <c r="E229" s="116">
        <v>222</v>
      </c>
      <c r="F229" s="117">
        <f t="shared" ref="F229:J241" si="29">IFERROR(E229/C229-1,"-")</f>
        <v>0.53103448275862064</v>
      </c>
      <c r="G229" s="116">
        <v>43</v>
      </c>
      <c r="H229" s="117">
        <f t="shared" si="29"/>
        <v>-0.80630630630630629</v>
      </c>
      <c r="I229" s="116">
        <v>170</v>
      </c>
      <c r="J229" s="117">
        <f t="shared" si="29"/>
        <v>2.9534883720930232</v>
      </c>
      <c r="K229" s="116">
        <v>239</v>
      </c>
      <c r="L229" s="117">
        <f t="shared" ref="L229:L235" si="30">IFERROR(K229/I229-1,"-")</f>
        <v>0.40588235294117636</v>
      </c>
      <c r="M229" s="117">
        <f>K229/C229-1</f>
        <v>0.64827586206896548</v>
      </c>
    </row>
    <row r="230" spans="2:14" x14ac:dyDescent="0.25">
      <c r="B230" s="115" t="s">
        <v>74</v>
      </c>
      <c r="C230" s="116">
        <v>138</v>
      </c>
      <c r="D230" s="117">
        <v>-0.27368421052631575</v>
      </c>
      <c r="E230" s="116">
        <v>148</v>
      </c>
      <c r="F230" s="117">
        <f t="shared" si="29"/>
        <v>7.2463768115942129E-2</v>
      </c>
      <c r="G230" s="116">
        <v>37</v>
      </c>
      <c r="H230" s="117">
        <f t="shared" si="29"/>
        <v>-0.75</v>
      </c>
      <c r="I230" s="116">
        <v>179</v>
      </c>
      <c r="J230" s="117">
        <f t="shared" si="29"/>
        <v>3.8378378378378377</v>
      </c>
      <c r="K230" s="116">
        <v>200</v>
      </c>
      <c r="L230" s="117">
        <f t="shared" si="30"/>
        <v>0.11731843575418988</v>
      </c>
      <c r="M230" s="117">
        <f>IFERROR(K230/C230-1,"-")</f>
        <v>0.44927536231884058</v>
      </c>
    </row>
    <row r="231" spans="2:14" x14ac:dyDescent="0.25">
      <c r="B231" s="115" t="s">
        <v>76</v>
      </c>
      <c r="C231" s="116">
        <v>138</v>
      </c>
      <c r="D231" s="117">
        <v>-0.24590163934426235</v>
      </c>
      <c r="E231" s="116">
        <v>85</v>
      </c>
      <c r="F231" s="117">
        <f t="shared" si="29"/>
        <v>-0.38405797101449279</v>
      </c>
      <c r="G231" s="116">
        <v>32</v>
      </c>
      <c r="H231" s="117">
        <f t="shared" si="29"/>
        <v>-0.62352941176470589</v>
      </c>
      <c r="I231" s="116">
        <v>197</v>
      </c>
      <c r="J231" s="117">
        <f t="shared" si="29"/>
        <v>5.15625</v>
      </c>
      <c r="K231" s="116">
        <v>206</v>
      </c>
      <c r="L231" s="117">
        <f t="shared" si="30"/>
        <v>4.5685279187817285E-2</v>
      </c>
      <c r="M231" s="117">
        <f t="shared" ref="M231:M235" si="31">IFERROR(K231/C231-1,"-")</f>
        <v>0.49275362318840576</v>
      </c>
    </row>
    <row r="232" spans="2:14" x14ac:dyDescent="0.25">
      <c r="B232" s="115" t="s">
        <v>78</v>
      </c>
      <c r="C232" s="116">
        <v>120</v>
      </c>
      <c r="D232" s="117">
        <v>-0.3908629441624365</v>
      </c>
      <c r="E232" s="116">
        <v>0</v>
      </c>
      <c r="F232" s="117">
        <f t="shared" si="29"/>
        <v>-1</v>
      </c>
      <c r="G232" s="116">
        <v>31</v>
      </c>
      <c r="H232" s="117" t="str">
        <f t="shared" si="29"/>
        <v>-</v>
      </c>
      <c r="I232" s="116">
        <v>118</v>
      </c>
      <c r="J232" s="117">
        <f t="shared" si="29"/>
        <v>2.806451612903226</v>
      </c>
      <c r="K232" s="116">
        <v>119</v>
      </c>
      <c r="L232" s="117">
        <f t="shared" si="30"/>
        <v>8.4745762711864181E-3</v>
      </c>
      <c r="M232" s="117">
        <f t="shared" si="31"/>
        <v>-8.3333333333333037E-3</v>
      </c>
    </row>
    <row r="233" spans="2:14" x14ac:dyDescent="0.25">
      <c r="B233" s="115" t="s">
        <v>80</v>
      </c>
      <c r="C233" s="116">
        <v>130</v>
      </c>
      <c r="D233" s="117">
        <v>0.13043478260869557</v>
      </c>
      <c r="E233" s="116">
        <v>0</v>
      </c>
      <c r="F233" s="117">
        <f t="shared" si="29"/>
        <v>-1</v>
      </c>
      <c r="G233" s="116">
        <v>99</v>
      </c>
      <c r="H233" s="117" t="str">
        <f t="shared" si="29"/>
        <v>-</v>
      </c>
      <c r="I233" s="116">
        <v>117</v>
      </c>
      <c r="J233" s="117">
        <f t="shared" si="29"/>
        <v>0.18181818181818188</v>
      </c>
      <c r="K233" s="116">
        <v>90</v>
      </c>
      <c r="L233" s="117">
        <f t="shared" si="30"/>
        <v>-0.23076923076923073</v>
      </c>
      <c r="M233" s="117">
        <f t="shared" si="31"/>
        <v>-0.30769230769230771</v>
      </c>
    </row>
    <row r="234" spans="2:14" x14ac:dyDescent="0.25">
      <c r="B234" s="115" t="s">
        <v>82</v>
      </c>
      <c r="C234" s="116">
        <v>100</v>
      </c>
      <c r="D234" s="117">
        <v>6.3829787234042534E-2</v>
      </c>
      <c r="E234" s="116">
        <v>0</v>
      </c>
      <c r="F234" s="117">
        <f t="shared" si="29"/>
        <v>-1</v>
      </c>
      <c r="G234" s="116">
        <v>63</v>
      </c>
      <c r="H234" s="117" t="str">
        <f t="shared" si="29"/>
        <v>-</v>
      </c>
      <c r="I234" s="116">
        <v>96</v>
      </c>
      <c r="J234" s="117">
        <f t="shared" si="29"/>
        <v>0.52380952380952372</v>
      </c>
      <c r="K234" s="116">
        <v>86</v>
      </c>
      <c r="L234" s="117">
        <f t="shared" si="30"/>
        <v>-0.10416666666666663</v>
      </c>
      <c r="M234" s="117">
        <f t="shared" si="31"/>
        <v>-0.14000000000000001</v>
      </c>
    </row>
    <row r="235" spans="2:14" x14ac:dyDescent="0.25">
      <c r="B235" s="115" t="s">
        <v>84</v>
      </c>
      <c r="C235" s="116">
        <v>77</v>
      </c>
      <c r="D235" s="117">
        <v>-0.31858407079646023</v>
      </c>
      <c r="E235" s="116">
        <v>0</v>
      </c>
      <c r="F235" s="117">
        <f t="shared" si="29"/>
        <v>-1</v>
      </c>
      <c r="G235" s="116">
        <v>83</v>
      </c>
      <c r="H235" s="117" t="str">
        <f t="shared" si="29"/>
        <v>-</v>
      </c>
      <c r="I235" s="116">
        <v>109</v>
      </c>
      <c r="J235" s="117">
        <f t="shared" si="29"/>
        <v>0.31325301204819267</v>
      </c>
      <c r="K235" s="116">
        <v>135</v>
      </c>
      <c r="L235" s="117">
        <f t="shared" si="30"/>
        <v>0.23853211009174302</v>
      </c>
      <c r="M235" s="117">
        <f t="shared" si="31"/>
        <v>0.75324675324675328</v>
      </c>
    </row>
    <row r="236" spans="2:14" x14ac:dyDescent="0.25">
      <c r="B236" s="115" t="s">
        <v>86</v>
      </c>
      <c r="C236" s="116">
        <v>80</v>
      </c>
      <c r="D236" s="117">
        <v>-4.7619047619047672E-2</v>
      </c>
      <c r="E236" s="116">
        <v>49</v>
      </c>
      <c r="F236" s="117">
        <f t="shared" si="29"/>
        <v>-0.38749999999999996</v>
      </c>
      <c r="G236" s="116">
        <v>103</v>
      </c>
      <c r="H236" s="117">
        <f t="shared" si="29"/>
        <v>1.1020408163265305</v>
      </c>
      <c r="I236" s="116">
        <v>180</v>
      </c>
      <c r="J236" s="117">
        <f t="shared" si="29"/>
        <v>0.74757281553398047</v>
      </c>
      <c r="K236" s="116">
        <v>119</v>
      </c>
      <c r="L236" s="117">
        <f>IFERROR(K236/I236-1,"-")</f>
        <v>-0.33888888888888891</v>
      </c>
      <c r="M236" s="117">
        <f>IFERROR(K236/C236-1,"-")</f>
        <v>0.48750000000000004</v>
      </c>
    </row>
    <row r="237" spans="2:14" x14ac:dyDescent="0.25">
      <c r="B237" s="115" t="s">
        <v>88</v>
      </c>
      <c r="C237" s="116">
        <v>107</v>
      </c>
      <c r="D237" s="117">
        <v>-2.7272727272727226E-2</v>
      </c>
      <c r="E237" s="116">
        <v>74</v>
      </c>
      <c r="F237" s="117">
        <f t="shared" si="29"/>
        <v>-0.30841121495327106</v>
      </c>
      <c r="G237" s="116">
        <v>87</v>
      </c>
      <c r="H237" s="117">
        <f t="shared" si="29"/>
        <v>0.17567567567567566</v>
      </c>
      <c r="I237" s="116">
        <v>97</v>
      </c>
      <c r="J237" s="117">
        <f t="shared" si="29"/>
        <v>0.11494252873563227</v>
      </c>
      <c r="K237" s="116">
        <v>102</v>
      </c>
      <c r="L237" s="117">
        <f>IFERROR(K237/I237-1,"-")</f>
        <v>5.1546391752577359E-2</v>
      </c>
      <c r="M237" s="117">
        <f>IFERROR(K237/C237-1,"-")</f>
        <v>-4.6728971962616828E-2</v>
      </c>
    </row>
    <row r="238" spans="2:14" x14ac:dyDescent="0.25">
      <c r="B238" s="115" t="s">
        <v>90</v>
      </c>
      <c r="C238" s="116">
        <v>101</v>
      </c>
      <c r="D238" s="117">
        <v>-0.50731707317073171</v>
      </c>
      <c r="E238" s="116">
        <v>47</v>
      </c>
      <c r="F238" s="117">
        <f t="shared" si="29"/>
        <v>-0.53465346534653468</v>
      </c>
      <c r="G238" s="116">
        <v>177</v>
      </c>
      <c r="H238" s="117">
        <f t="shared" si="29"/>
        <v>2.7659574468085109</v>
      </c>
      <c r="I238" s="116">
        <v>110</v>
      </c>
      <c r="J238" s="117">
        <f t="shared" si="29"/>
        <v>-0.37853107344632764</v>
      </c>
      <c r="K238" s="116">
        <v>137</v>
      </c>
      <c r="L238" s="117">
        <f>IFERROR(K238/I238-1,"-")</f>
        <v>0.24545454545454537</v>
      </c>
      <c r="M238" s="117">
        <f>IFERROR(K238/C238-1,"-")</f>
        <v>0.35643564356435653</v>
      </c>
    </row>
    <row r="239" spans="2:14" x14ac:dyDescent="0.25">
      <c r="B239" s="115" t="s">
        <v>92</v>
      </c>
      <c r="C239" s="116">
        <v>183</v>
      </c>
      <c r="D239" s="117">
        <v>0.11585365853658547</v>
      </c>
      <c r="E239" s="116">
        <v>57</v>
      </c>
      <c r="F239" s="117">
        <f t="shared" si="29"/>
        <v>-0.68852459016393441</v>
      </c>
      <c r="G239" s="116">
        <v>403</v>
      </c>
      <c r="H239" s="117">
        <f t="shared" si="29"/>
        <v>6.0701754385964914</v>
      </c>
      <c r="I239" s="116">
        <v>182</v>
      </c>
      <c r="J239" s="117">
        <f t="shared" si="29"/>
        <v>-0.54838709677419351</v>
      </c>
      <c r="K239" s="116">
        <v>273</v>
      </c>
      <c r="L239" s="117">
        <f>IFERROR(K239/I239-1,"-")</f>
        <v>0.5</v>
      </c>
      <c r="M239" s="117">
        <f>IFERROR(K239/C239-1,"-")</f>
        <v>0.49180327868852469</v>
      </c>
    </row>
    <row r="240" spans="2:14" x14ac:dyDescent="0.25">
      <c r="B240" s="115" t="s">
        <v>94</v>
      </c>
      <c r="C240" s="116">
        <v>165</v>
      </c>
      <c r="D240" s="117">
        <v>-8.8397790055248615E-2</v>
      </c>
      <c r="E240" s="116">
        <v>74</v>
      </c>
      <c r="F240" s="117">
        <f t="shared" si="29"/>
        <v>-0.55151515151515151</v>
      </c>
      <c r="G240" s="116">
        <v>199</v>
      </c>
      <c r="H240" s="117">
        <f t="shared" si="29"/>
        <v>1.689189189189189</v>
      </c>
      <c r="I240" s="116">
        <v>281</v>
      </c>
      <c r="J240" s="117">
        <f t="shared" si="29"/>
        <v>0.4120603015075377</v>
      </c>
      <c r="K240" s="116">
        <v>228</v>
      </c>
      <c r="L240" s="117">
        <f>IFERROR(K240/I240-1,"-")</f>
        <v>-0.18861209964412806</v>
      </c>
      <c r="M240" s="117">
        <f>IFERROR(K240/C240-1,"-")</f>
        <v>0.38181818181818183</v>
      </c>
    </row>
    <row r="241" spans="2:14" ht="15.75" x14ac:dyDescent="0.25">
      <c r="B241" s="118" t="s">
        <v>36</v>
      </c>
      <c r="C241" s="119">
        <v>1484</v>
      </c>
      <c r="D241" s="120">
        <v>-0.17233686558839934</v>
      </c>
      <c r="E241" s="119">
        <v>812</v>
      </c>
      <c r="F241" s="120">
        <f t="shared" si="29"/>
        <v>-0.45283018867924529</v>
      </c>
      <c r="G241" s="119">
        <v>1357</v>
      </c>
      <c r="H241" s="120">
        <f t="shared" si="29"/>
        <v>0.67118226600985231</v>
      </c>
      <c r="I241" s="119">
        <v>1836</v>
      </c>
      <c r="J241" s="120">
        <f t="shared" si="29"/>
        <v>0.35298452468680908</v>
      </c>
      <c r="K241" s="119">
        <v>1934</v>
      </c>
      <c r="L241" s="120">
        <v>5.3376906318082895E-2</v>
      </c>
      <c r="M241" s="120">
        <v>0.30323450134770891</v>
      </c>
    </row>
    <row r="242" spans="2:14" ht="6" customHeight="1" x14ac:dyDescent="0.25"/>
    <row r="243" spans="2:14" x14ac:dyDescent="0.25">
      <c r="B243" s="106" t="s">
        <v>41</v>
      </c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</row>
    <row r="244" spans="2:14" x14ac:dyDescent="0.25">
      <c r="C244" s="121"/>
      <c r="I244" s="121"/>
      <c r="K244" s="106"/>
      <c r="M244" s="123"/>
    </row>
    <row r="246" spans="2:14" ht="48.75" customHeight="1" thickBot="1" x14ac:dyDescent="0.3">
      <c r="B246" s="265" t="s">
        <v>241</v>
      </c>
      <c r="C246" s="265"/>
      <c r="D246" s="265"/>
      <c r="E246" s="265"/>
      <c r="F246" s="265"/>
      <c r="G246" s="265"/>
      <c r="H246" s="265"/>
      <c r="I246" s="265"/>
      <c r="J246" s="265"/>
      <c r="K246" s="265"/>
      <c r="L246" s="265"/>
      <c r="M246" s="265"/>
      <c r="N246" s="1" t="s">
        <v>127</v>
      </c>
    </row>
    <row r="247" spans="2:14" ht="10.5" customHeight="1" thickBot="1" x14ac:dyDescent="0.3">
      <c r="B247" s="107"/>
      <c r="C247" s="108"/>
      <c r="D247" s="107"/>
      <c r="E247" s="107"/>
      <c r="F247" s="107"/>
      <c r="G247" s="107"/>
      <c r="H247" s="107"/>
      <c r="I247" s="107"/>
      <c r="J247" s="107"/>
      <c r="K247" s="4"/>
      <c r="L247" s="4"/>
      <c r="N247" s="1" t="s">
        <v>128</v>
      </c>
    </row>
    <row r="248" spans="2:14" ht="22.5" thickTop="1" thickBot="1" x14ac:dyDescent="0.3">
      <c r="B248" s="122" t="str">
        <f>C248</f>
        <v>Dinamarca</v>
      </c>
      <c r="C248" s="283" t="s">
        <v>129</v>
      </c>
      <c r="D248" s="284"/>
      <c r="E248" s="284"/>
      <c r="F248" s="284"/>
      <c r="G248" s="284"/>
      <c r="H248" s="284"/>
      <c r="I248" s="284"/>
      <c r="J248" s="284"/>
      <c r="K248" s="284"/>
      <c r="L248" s="284"/>
      <c r="M248" s="285"/>
    </row>
    <row r="249" spans="2:14" ht="22.5" thickTop="1" thickBot="1" x14ac:dyDescent="0.3">
      <c r="B249" s="110"/>
      <c r="C249" s="286">
        <f>2019</f>
        <v>2019</v>
      </c>
      <c r="D249" s="287"/>
      <c r="E249" s="288">
        <v>2020</v>
      </c>
      <c r="F249" s="287"/>
      <c r="G249" s="288">
        <v>2021</v>
      </c>
      <c r="H249" s="287"/>
      <c r="I249" s="288">
        <v>2022</v>
      </c>
      <c r="J249" s="287"/>
      <c r="K249" s="288">
        <v>2023</v>
      </c>
      <c r="L249" s="289"/>
      <c r="M249" s="290"/>
    </row>
    <row r="250" spans="2:14" ht="16.5" thickTop="1" thickBot="1" x14ac:dyDescent="0.3">
      <c r="B250" s="86"/>
      <c r="C250" s="112" t="s">
        <v>70</v>
      </c>
      <c r="D250" s="113" t="str">
        <f>CONCATENATE("var ",RIGHT(2019,2),"/",RIGHT(2018,2))</f>
        <v>var 19/18</v>
      </c>
      <c r="E250" s="114" t="s">
        <v>70</v>
      </c>
      <c r="F250" s="113" t="str">
        <f>CONCATENATE("var ",RIGHT(E249,2),"/",RIGHT(E249-1,2))</f>
        <v>var 20/19</v>
      </c>
      <c r="G250" s="114" t="s">
        <v>70</v>
      </c>
      <c r="H250" s="113" t="str">
        <f>CONCATENATE("var ",RIGHT(G249,2),"/",RIGHT(G249-1,2))</f>
        <v>var 21/20</v>
      </c>
      <c r="I250" s="114" t="s">
        <v>70</v>
      </c>
      <c r="J250" s="113" t="str">
        <f>CONCATENATE("var ",RIGHT(I249,2),"/",RIGHT(I249-1,2))</f>
        <v>var 22/21</v>
      </c>
      <c r="K250" s="114" t="s">
        <v>70</v>
      </c>
      <c r="L250" s="113" t="str">
        <f>CONCATENATE("var ",RIGHT(K249,2),"/",RIGHT(K249-1,2))</f>
        <v>var 23/22</v>
      </c>
      <c r="M250" s="113" t="str">
        <f>CONCATENATE("var ",RIGHT(K249,2),"/",RIGHT(2019,2))</f>
        <v>var 23/19</v>
      </c>
    </row>
    <row r="251" spans="2:14" x14ac:dyDescent="0.25">
      <c r="B251" s="115" t="s">
        <v>72</v>
      </c>
      <c r="C251" s="116">
        <v>287</v>
      </c>
      <c r="D251" s="117">
        <v>-1.3745704467353903E-2</v>
      </c>
      <c r="E251" s="116">
        <v>301</v>
      </c>
      <c r="F251" s="117">
        <f t="shared" ref="F251:J263" si="32">IFERROR(E251/C251-1,"-")</f>
        <v>4.8780487804878092E-2</v>
      </c>
      <c r="G251" s="116">
        <v>2</v>
      </c>
      <c r="H251" s="117">
        <f t="shared" si="32"/>
        <v>-0.99335548172757471</v>
      </c>
      <c r="I251" s="116">
        <v>168</v>
      </c>
      <c r="J251" s="117">
        <f t="shared" si="32"/>
        <v>83</v>
      </c>
      <c r="K251" s="116">
        <v>190</v>
      </c>
      <c r="L251" s="117">
        <f t="shared" ref="L251:L257" si="33">IFERROR(K251/I251-1,"-")</f>
        <v>0.13095238095238093</v>
      </c>
      <c r="M251" s="117">
        <f>K251/C251-1</f>
        <v>-0.33797909407665505</v>
      </c>
    </row>
    <row r="252" spans="2:14" x14ac:dyDescent="0.25">
      <c r="B252" s="115" t="s">
        <v>74</v>
      </c>
      <c r="C252" s="116">
        <v>205</v>
      </c>
      <c r="D252" s="117">
        <v>-0.10480349344978168</v>
      </c>
      <c r="E252" s="116">
        <v>214</v>
      </c>
      <c r="F252" s="117">
        <f t="shared" si="32"/>
        <v>4.3902439024390283E-2</v>
      </c>
      <c r="G252" s="116">
        <v>2</v>
      </c>
      <c r="H252" s="117">
        <f t="shared" si="32"/>
        <v>-0.99065420560747663</v>
      </c>
      <c r="I252" s="116">
        <v>110</v>
      </c>
      <c r="J252" s="117">
        <f t="shared" si="32"/>
        <v>54</v>
      </c>
      <c r="K252" s="116">
        <v>153</v>
      </c>
      <c r="L252" s="117">
        <f t="shared" si="33"/>
        <v>0.39090909090909087</v>
      </c>
      <c r="M252" s="117">
        <f>IFERROR(K252/C252-1,"-")</f>
        <v>-0.25365853658536586</v>
      </c>
    </row>
    <row r="253" spans="2:14" x14ac:dyDescent="0.25">
      <c r="B253" s="115" t="s">
        <v>76</v>
      </c>
      <c r="C253" s="116">
        <v>308</v>
      </c>
      <c r="D253" s="117">
        <v>0.21739130434782616</v>
      </c>
      <c r="E253" s="116">
        <v>115</v>
      </c>
      <c r="F253" s="117">
        <f t="shared" si="32"/>
        <v>-0.62662337662337664</v>
      </c>
      <c r="G253" s="116">
        <v>4</v>
      </c>
      <c r="H253" s="117">
        <f t="shared" si="32"/>
        <v>-0.9652173913043478</v>
      </c>
      <c r="I253" s="116">
        <v>124</v>
      </c>
      <c r="J253" s="117">
        <f t="shared" si="32"/>
        <v>30</v>
      </c>
      <c r="K253" s="116">
        <v>264</v>
      </c>
      <c r="L253" s="117">
        <f t="shared" si="33"/>
        <v>1.129032258064516</v>
      </c>
      <c r="M253" s="117">
        <f t="shared" ref="M253:M257" si="34">IFERROR(K253/C253-1,"-")</f>
        <v>-0.1428571428571429</v>
      </c>
    </row>
    <row r="254" spans="2:14" x14ac:dyDescent="0.25">
      <c r="B254" s="115" t="s">
        <v>78</v>
      </c>
      <c r="C254" s="116">
        <v>175</v>
      </c>
      <c r="D254" s="117">
        <v>0.54867256637168138</v>
      </c>
      <c r="E254" s="116">
        <v>0</v>
      </c>
      <c r="F254" s="117">
        <f t="shared" si="32"/>
        <v>-1</v>
      </c>
      <c r="G254" s="116">
        <v>9</v>
      </c>
      <c r="H254" s="117" t="str">
        <f t="shared" si="32"/>
        <v>-</v>
      </c>
      <c r="I254" s="116">
        <v>101</v>
      </c>
      <c r="J254" s="117">
        <f t="shared" si="32"/>
        <v>10.222222222222221</v>
      </c>
      <c r="K254" s="116">
        <v>121</v>
      </c>
      <c r="L254" s="117">
        <f t="shared" si="33"/>
        <v>0.19801980198019797</v>
      </c>
      <c r="M254" s="117">
        <f t="shared" si="34"/>
        <v>-0.30857142857142861</v>
      </c>
    </row>
    <row r="255" spans="2:14" x14ac:dyDescent="0.25">
      <c r="B255" s="115" t="s">
        <v>80</v>
      </c>
      <c r="C255" s="116">
        <v>26</v>
      </c>
      <c r="D255" s="117">
        <v>-0.1333333333333333</v>
      </c>
      <c r="E255" s="116">
        <v>0</v>
      </c>
      <c r="F255" s="117">
        <f t="shared" si="32"/>
        <v>-1</v>
      </c>
      <c r="G255" s="116">
        <v>14</v>
      </c>
      <c r="H255" s="117" t="str">
        <f t="shared" si="32"/>
        <v>-</v>
      </c>
      <c r="I255" s="116">
        <v>33</v>
      </c>
      <c r="J255" s="117">
        <f t="shared" si="32"/>
        <v>1.3571428571428572</v>
      </c>
      <c r="K255" s="116">
        <v>21</v>
      </c>
      <c r="L255" s="117">
        <f t="shared" si="33"/>
        <v>-0.36363636363636365</v>
      </c>
      <c r="M255" s="117">
        <f t="shared" si="34"/>
        <v>-0.19230769230769229</v>
      </c>
    </row>
    <row r="256" spans="2:14" x14ac:dyDescent="0.25">
      <c r="B256" s="115" t="s">
        <v>82</v>
      </c>
      <c r="C256" s="116">
        <v>14</v>
      </c>
      <c r="D256" s="117">
        <v>0.27272727272727271</v>
      </c>
      <c r="E256" s="116">
        <v>0</v>
      </c>
      <c r="F256" s="117">
        <f t="shared" si="32"/>
        <v>-1</v>
      </c>
      <c r="G256" s="116">
        <v>3</v>
      </c>
      <c r="H256" s="117" t="str">
        <f t="shared" si="32"/>
        <v>-</v>
      </c>
      <c r="I256" s="116">
        <v>36</v>
      </c>
      <c r="J256" s="117">
        <f t="shared" si="32"/>
        <v>11</v>
      </c>
      <c r="K256" s="116">
        <v>26</v>
      </c>
      <c r="L256" s="117">
        <f t="shared" si="33"/>
        <v>-0.27777777777777779</v>
      </c>
      <c r="M256" s="117">
        <f t="shared" si="34"/>
        <v>0.85714285714285721</v>
      </c>
    </row>
    <row r="257" spans="2:14" x14ac:dyDescent="0.25">
      <c r="B257" s="115" t="s">
        <v>84</v>
      </c>
      <c r="C257" s="116">
        <v>35</v>
      </c>
      <c r="D257" s="117">
        <v>1.1875</v>
      </c>
      <c r="E257" s="116">
        <v>0</v>
      </c>
      <c r="F257" s="117">
        <f t="shared" si="32"/>
        <v>-1</v>
      </c>
      <c r="G257" s="116">
        <v>27</v>
      </c>
      <c r="H257" s="117" t="str">
        <f t="shared" si="32"/>
        <v>-</v>
      </c>
      <c r="I257" s="116">
        <v>30</v>
      </c>
      <c r="J257" s="117">
        <f t="shared" si="32"/>
        <v>0.11111111111111116</v>
      </c>
      <c r="K257" s="116">
        <v>25</v>
      </c>
      <c r="L257" s="117">
        <f t="shared" si="33"/>
        <v>-0.16666666666666663</v>
      </c>
      <c r="M257" s="117">
        <f t="shared" si="34"/>
        <v>-0.2857142857142857</v>
      </c>
    </row>
    <row r="258" spans="2:14" x14ac:dyDescent="0.25">
      <c r="B258" s="115" t="s">
        <v>86</v>
      </c>
      <c r="C258" s="116">
        <v>36</v>
      </c>
      <c r="D258" s="117">
        <v>-0.12195121951219512</v>
      </c>
      <c r="E258" s="116">
        <v>7</v>
      </c>
      <c r="F258" s="117">
        <f t="shared" si="32"/>
        <v>-0.80555555555555558</v>
      </c>
      <c r="G258" s="116">
        <v>20</v>
      </c>
      <c r="H258" s="117">
        <f t="shared" si="32"/>
        <v>1.8571428571428572</v>
      </c>
      <c r="I258" s="116">
        <v>21</v>
      </c>
      <c r="J258" s="117">
        <f t="shared" si="32"/>
        <v>5.0000000000000044E-2</v>
      </c>
      <c r="K258" s="116">
        <v>33</v>
      </c>
      <c r="L258" s="117">
        <f>IFERROR(K258/I258-1,"-")</f>
        <v>0.5714285714285714</v>
      </c>
      <c r="M258" s="117">
        <f>IFERROR(K258/C258-1,"-")</f>
        <v>-8.333333333333337E-2</v>
      </c>
    </row>
    <row r="259" spans="2:14" x14ac:dyDescent="0.25">
      <c r="B259" s="115" t="s">
        <v>88</v>
      </c>
      <c r="C259" s="116">
        <v>50</v>
      </c>
      <c r="D259" s="117">
        <v>0.72413793103448265</v>
      </c>
      <c r="E259" s="116">
        <v>0</v>
      </c>
      <c r="F259" s="117">
        <f t="shared" si="32"/>
        <v>-1</v>
      </c>
      <c r="G259" s="116">
        <v>17</v>
      </c>
      <c r="H259" s="117" t="str">
        <f t="shared" si="32"/>
        <v>-</v>
      </c>
      <c r="I259" s="116">
        <v>32</v>
      </c>
      <c r="J259" s="117">
        <f t="shared" si="32"/>
        <v>0.88235294117647056</v>
      </c>
      <c r="K259" s="116">
        <v>28</v>
      </c>
      <c r="L259" s="117">
        <f>IFERROR(K259/I259-1,"-")</f>
        <v>-0.125</v>
      </c>
      <c r="M259" s="117">
        <f>IFERROR(K259/C259-1,"-")</f>
        <v>-0.43999999999999995</v>
      </c>
    </row>
    <row r="260" spans="2:14" x14ac:dyDescent="0.25">
      <c r="B260" s="115" t="s">
        <v>90</v>
      </c>
      <c r="C260" s="116">
        <v>100</v>
      </c>
      <c r="D260" s="117">
        <v>-0.2592592592592593</v>
      </c>
      <c r="E260" s="116">
        <v>15</v>
      </c>
      <c r="F260" s="117">
        <f t="shared" si="32"/>
        <v>-0.85</v>
      </c>
      <c r="G260" s="116">
        <v>109</v>
      </c>
      <c r="H260" s="117">
        <f t="shared" si="32"/>
        <v>6.2666666666666666</v>
      </c>
      <c r="I260" s="116">
        <v>130</v>
      </c>
      <c r="J260" s="117">
        <f t="shared" si="32"/>
        <v>0.19266055045871555</v>
      </c>
      <c r="K260" s="116">
        <v>115</v>
      </c>
      <c r="L260" s="117">
        <f>IFERROR(K260/I260-1,"-")</f>
        <v>-0.11538461538461542</v>
      </c>
      <c r="M260" s="117">
        <f>IFERROR(K260/C260-1,"-")</f>
        <v>0.14999999999999991</v>
      </c>
    </row>
    <row r="261" spans="2:14" x14ac:dyDescent="0.25">
      <c r="B261" s="115" t="s">
        <v>92</v>
      </c>
      <c r="C261" s="116">
        <v>181</v>
      </c>
      <c r="D261" s="117">
        <v>-0.5121293800539084</v>
      </c>
      <c r="E261" s="116">
        <v>11</v>
      </c>
      <c r="F261" s="117">
        <f t="shared" si="32"/>
        <v>-0.93922651933701662</v>
      </c>
      <c r="G261" s="116">
        <v>167</v>
      </c>
      <c r="H261" s="117">
        <f t="shared" si="32"/>
        <v>14.181818181818182</v>
      </c>
      <c r="I261" s="116">
        <v>126</v>
      </c>
      <c r="J261" s="117">
        <f t="shared" si="32"/>
        <v>-0.24550898203592819</v>
      </c>
      <c r="K261" s="116">
        <v>177</v>
      </c>
      <c r="L261" s="117">
        <f>IFERROR(K261/I261-1,"-")</f>
        <v>0.40476190476190466</v>
      </c>
      <c r="M261" s="117">
        <f>IFERROR(K261/C261-1,"-")</f>
        <v>-2.2099447513812209E-2</v>
      </c>
    </row>
    <row r="262" spans="2:14" x14ac:dyDescent="0.25">
      <c r="B262" s="115" t="s">
        <v>94</v>
      </c>
      <c r="C262" s="116">
        <v>206</v>
      </c>
      <c r="D262" s="117">
        <v>-0.27208480565371029</v>
      </c>
      <c r="E262" s="116">
        <v>8</v>
      </c>
      <c r="F262" s="117">
        <f t="shared" si="32"/>
        <v>-0.96116504854368934</v>
      </c>
      <c r="G262" s="116">
        <v>181</v>
      </c>
      <c r="H262" s="117">
        <f t="shared" si="32"/>
        <v>21.625</v>
      </c>
      <c r="I262" s="116">
        <v>164</v>
      </c>
      <c r="J262" s="117">
        <f t="shared" si="32"/>
        <v>-9.392265193370164E-2</v>
      </c>
      <c r="K262" s="116">
        <v>188</v>
      </c>
      <c r="L262" s="117">
        <f>IFERROR(K262/I262-1,"-")</f>
        <v>0.14634146341463405</v>
      </c>
      <c r="M262" s="117">
        <f>IFERROR(K262/C262-1,"-")</f>
        <v>-8.737864077669899E-2</v>
      </c>
    </row>
    <row r="263" spans="2:14" ht="15.75" x14ac:dyDescent="0.25">
      <c r="B263" s="118" t="s">
        <v>36</v>
      </c>
      <c r="C263" s="119">
        <v>1623</v>
      </c>
      <c r="D263" s="120">
        <v>-9.9334073251942323E-2</v>
      </c>
      <c r="E263" s="119">
        <v>678</v>
      </c>
      <c r="F263" s="120">
        <f t="shared" si="32"/>
        <v>-0.58225508317929764</v>
      </c>
      <c r="G263" s="119">
        <v>555</v>
      </c>
      <c r="H263" s="120">
        <f t="shared" si="32"/>
        <v>-0.18141592920353977</v>
      </c>
      <c r="I263" s="119">
        <v>1075</v>
      </c>
      <c r="J263" s="120">
        <f t="shared" si="32"/>
        <v>0.93693693693693691</v>
      </c>
      <c r="K263" s="119">
        <v>1341</v>
      </c>
      <c r="L263" s="120">
        <v>0.24744186046511629</v>
      </c>
      <c r="M263" s="120">
        <v>-0.17375231053604434</v>
      </c>
    </row>
    <row r="264" spans="2:14" ht="6" customHeight="1" x14ac:dyDescent="0.25"/>
    <row r="265" spans="2:14" x14ac:dyDescent="0.25">
      <c r="B265" s="106" t="s">
        <v>41</v>
      </c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</row>
    <row r="266" spans="2:14" x14ac:dyDescent="0.25">
      <c r="I266" s="121"/>
    </row>
    <row r="268" spans="2:14" ht="48.75" customHeight="1" thickBot="1" x14ac:dyDescent="0.3">
      <c r="B268" s="265" t="s">
        <v>242</v>
      </c>
      <c r="C268" s="265"/>
      <c r="D268" s="265"/>
      <c r="E268" s="265"/>
      <c r="F268" s="265"/>
      <c r="G268" s="265"/>
      <c r="H268" s="265"/>
      <c r="I268" s="265"/>
      <c r="J268" s="265"/>
      <c r="K268" s="265"/>
      <c r="L268" s="265"/>
      <c r="M268" s="265"/>
      <c r="N268" s="1" t="s">
        <v>130</v>
      </c>
    </row>
    <row r="269" spans="2:14" ht="10.5" customHeight="1" thickBot="1" x14ac:dyDescent="0.3">
      <c r="B269" s="107"/>
      <c r="C269" s="108"/>
      <c r="D269" s="107"/>
      <c r="E269" s="107"/>
      <c r="F269" s="107"/>
      <c r="G269" s="107"/>
      <c r="H269" s="107"/>
      <c r="I269" s="107"/>
      <c r="J269" s="107"/>
      <c r="K269" s="4"/>
      <c r="L269" s="4"/>
      <c r="N269" s="1" t="s">
        <v>131</v>
      </c>
    </row>
    <row r="270" spans="2:14" ht="22.5" thickTop="1" thickBot="1" x14ac:dyDescent="0.3">
      <c r="B270" s="122" t="str">
        <f>C270</f>
        <v>Suecia</v>
      </c>
      <c r="C270" s="283" t="s">
        <v>132</v>
      </c>
      <c r="D270" s="284"/>
      <c r="E270" s="284"/>
      <c r="F270" s="284"/>
      <c r="G270" s="284"/>
      <c r="H270" s="284"/>
      <c r="I270" s="284"/>
      <c r="J270" s="284"/>
      <c r="K270" s="284"/>
      <c r="L270" s="284"/>
      <c r="M270" s="285"/>
    </row>
    <row r="271" spans="2:14" ht="22.5" thickTop="1" thickBot="1" x14ac:dyDescent="0.3">
      <c r="B271" s="110"/>
      <c r="C271" s="286">
        <f>2019</f>
        <v>2019</v>
      </c>
      <c r="D271" s="287"/>
      <c r="E271" s="288">
        <v>2020</v>
      </c>
      <c r="F271" s="287"/>
      <c r="G271" s="288">
        <v>2021</v>
      </c>
      <c r="H271" s="287"/>
      <c r="I271" s="288">
        <v>2022</v>
      </c>
      <c r="J271" s="287"/>
      <c r="K271" s="288">
        <v>2023</v>
      </c>
      <c r="L271" s="289"/>
      <c r="M271" s="290"/>
    </row>
    <row r="272" spans="2:14" ht="16.5" thickTop="1" thickBot="1" x14ac:dyDescent="0.3">
      <c r="B272" s="86"/>
      <c r="C272" s="112" t="s">
        <v>70</v>
      </c>
      <c r="D272" s="113" t="str">
        <f>CONCATENATE("var ",RIGHT(2019,2),"/",RIGHT(2018,2))</f>
        <v>var 19/18</v>
      </c>
      <c r="E272" s="114" t="s">
        <v>70</v>
      </c>
      <c r="F272" s="113" t="str">
        <f>CONCATENATE("var ",RIGHT(E271,2),"/",RIGHT(E271-1,2))</f>
        <v>var 20/19</v>
      </c>
      <c r="G272" s="114" t="s">
        <v>70</v>
      </c>
      <c r="H272" s="113" t="str">
        <f>CONCATENATE("var ",RIGHT(G271,2),"/",RIGHT(G271-1,2))</f>
        <v>var 21/20</v>
      </c>
      <c r="I272" s="114" t="s">
        <v>70</v>
      </c>
      <c r="J272" s="113" t="str">
        <f>CONCATENATE("var ",RIGHT(I271,2),"/",RIGHT(I271-1,2))</f>
        <v>var 22/21</v>
      </c>
      <c r="K272" s="114" t="s">
        <v>70</v>
      </c>
      <c r="L272" s="113" t="str">
        <f>CONCATENATE("var ",RIGHT(K271,2),"/",RIGHT(K271-1,2))</f>
        <v>var 23/22</v>
      </c>
      <c r="M272" s="113" t="str">
        <f>CONCATENATE("var ",RIGHT(K271,2),"/",RIGHT(2019,2))</f>
        <v>var 23/19</v>
      </c>
    </row>
    <row r="273" spans="2:13" x14ac:dyDescent="0.25">
      <c r="B273" s="115" t="s">
        <v>72</v>
      </c>
      <c r="C273" s="116">
        <v>434</v>
      </c>
      <c r="D273" s="117">
        <v>-0.11608961303462317</v>
      </c>
      <c r="E273" s="116">
        <v>386</v>
      </c>
      <c r="F273" s="117">
        <f t="shared" ref="F273:J285" si="35">IFERROR(E273/C273-1,"-")</f>
        <v>-0.11059907834101379</v>
      </c>
      <c r="G273" s="116">
        <v>20</v>
      </c>
      <c r="H273" s="117">
        <f t="shared" si="35"/>
        <v>-0.94818652849740936</v>
      </c>
      <c r="I273" s="116">
        <v>275</v>
      </c>
      <c r="J273" s="117">
        <f t="shared" si="35"/>
        <v>12.75</v>
      </c>
      <c r="K273" s="116">
        <v>453</v>
      </c>
      <c r="L273" s="117">
        <f t="shared" ref="L273:L279" si="36">IFERROR(K273/I273-1,"-")</f>
        <v>0.64727272727272722</v>
      </c>
      <c r="M273" s="117">
        <f>K273/C273-1</f>
        <v>4.377880184331806E-2</v>
      </c>
    </row>
    <row r="274" spans="2:13" x14ac:dyDescent="0.25">
      <c r="B274" s="115" t="s">
        <v>74</v>
      </c>
      <c r="C274" s="116">
        <v>374</v>
      </c>
      <c r="D274" s="117">
        <v>-0.26086956521739135</v>
      </c>
      <c r="E274" s="116">
        <v>408</v>
      </c>
      <c r="F274" s="117">
        <f t="shared" si="35"/>
        <v>9.0909090909090828E-2</v>
      </c>
      <c r="G274" s="116">
        <v>10</v>
      </c>
      <c r="H274" s="117">
        <f t="shared" si="35"/>
        <v>-0.97549019607843135</v>
      </c>
      <c r="I274" s="116">
        <v>245</v>
      </c>
      <c r="J274" s="117">
        <f t="shared" si="35"/>
        <v>23.5</v>
      </c>
      <c r="K274" s="116">
        <v>313</v>
      </c>
      <c r="L274" s="117">
        <f t="shared" si="36"/>
        <v>0.27755102040816326</v>
      </c>
      <c r="M274" s="117">
        <f>IFERROR(K274/C274-1,"-")</f>
        <v>-0.16310160427807485</v>
      </c>
    </row>
    <row r="275" spans="2:13" x14ac:dyDescent="0.25">
      <c r="B275" s="115" t="s">
        <v>76</v>
      </c>
      <c r="C275" s="116">
        <v>443</v>
      </c>
      <c r="D275" s="117">
        <v>5.2256532066508266E-2</v>
      </c>
      <c r="E275" s="116">
        <v>176</v>
      </c>
      <c r="F275" s="117">
        <f t="shared" si="35"/>
        <v>-0.60270880361173818</v>
      </c>
      <c r="G275" s="116">
        <v>24</v>
      </c>
      <c r="H275" s="117">
        <f t="shared" si="35"/>
        <v>-0.86363636363636365</v>
      </c>
      <c r="I275" s="116">
        <v>204</v>
      </c>
      <c r="J275" s="117">
        <f t="shared" si="35"/>
        <v>7.5</v>
      </c>
      <c r="K275" s="116">
        <v>321</v>
      </c>
      <c r="L275" s="117">
        <f t="shared" si="36"/>
        <v>0.57352941176470584</v>
      </c>
      <c r="M275" s="117">
        <f t="shared" ref="M275:M279" si="37">IFERROR(K275/C275-1,"-")</f>
        <v>-0.27539503386004516</v>
      </c>
    </row>
    <row r="276" spans="2:13" x14ac:dyDescent="0.25">
      <c r="B276" s="115" t="s">
        <v>78</v>
      </c>
      <c r="C276" s="116">
        <v>246</v>
      </c>
      <c r="D276" s="117">
        <v>-1.2048192771084376E-2</v>
      </c>
      <c r="E276" s="116">
        <v>0</v>
      </c>
      <c r="F276" s="117">
        <f t="shared" si="35"/>
        <v>-1</v>
      </c>
      <c r="G276" s="116">
        <v>35</v>
      </c>
      <c r="H276" s="117" t="str">
        <f t="shared" si="35"/>
        <v>-</v>
      </c>
      <c r="I276" s="116">
        <v>203</v>
      </c>
      <c r="J276" s="117">
        <f t="shared" si="35"/>
        <v>4.8</v>
      </c>
      <c r="K276" s="116">
        <v>279</v>
      </c>
      <c r="L276" s="117">
        <f t="shared" si="36"/>
        <v>0.37438423645320196</v>
      </c>
      <c r="M276" s="117">
        <f t="shared" si="37"/>
        <v>0.13414634146341453</v>
      </c>
    </row>
    <row r="277" spans="2:13" x14ac:dyDescent="0.25">
      <c r="B277" s="115" t="s">
        <v>80</v>
      </c>
      <c r="C277" s="116">
        <v>29</v>
      </c>
      <c r="D277" s="117">
        <v>-0.40816326530612246</v>
      </c>
      <c r="E277" s="116">
        <v>0</v>
      </c>
      <c r="F277" s="117">
        <f t="shared" si="35"/>
        <v>-1</v>
      </c>
      <c r="G277" s="116">
        <v>25</v>
      </c>
      <c r="H277" s="117" t="str">
        <f t="shared" si="35"/>
        <v>-</v>
      </c>
      <c r="I277" s="116">
        <v>52</v>
      </c>
      <c r="J277" s="117">
        <f t="shared" si="35"/>
        <v>1.08</v>
      </c>
      <c r="K277" s="116">
        <v>55</v>
      </c>
      <c r="L277" s="117">
        <f t="shared" si="36"/>
        <v>5.7692307692307709E-2</v>
      </c>
      <c r="M277" s="117">
        <f t="shared" si="37"/>
        <v>0.89655172413793105</v>
      </c>
    </row>
    <row r="278" spans="2:13" x14ac:dyDescent="0.25">
      <c r="B278" s="115" t="s">
        <v>82</v>
      </c>
      <c r="C278" s="116">
        <v>38</v>
      </c>
      <c r="D278" s="117">
        <v>5.555555555555558E-2</v>
      </c>
      <c r="E278" s="116">
        <v>0</v>
      </c>
      <c r="F278" s="117">
        <f t="shared" si="35"/>
        <v>-1</v>
      </c>
      <c r="G278" s="116">
        <v>27</v>
      </c>
      <c r="H278" s="117" t="str">
        <f t="shared" si="35"/>
        <v>-</v>
      </c>
      <c r="I278" s="116">
        <v>51</v>
      </c>
      <c r="J278" s="117">
        <f t="shared" si="35"/>
        <v>0.88888888888888884</v>
      </c>
      <c r="K278" s="116">
        <v>33</v>
      </c>
      <c r="L278" s="117">
        <f t="shared" si="36"/>
        <v>-0.3529411764705882</v>
      </c>
      <c r="M278" s="117">
        <f t="shared" si="37"/>
        <v>-0.13157894736842102</v>
      </c>
    </row>
    <row r="279" spans="2:13" x14ac:dyDescent="0.25">
      <c r="B279" s="115" t="s">
        <v>84</v>
      </c>
      <c r="C279" s="116">
        <v>52</v>
      </c>
      <c r="D279" s="117">
        <v>0.30000000000000004</v>
      </c>
      <c r="E279" s="116">
        <v>0</v>
      </c>
      <c r="F279" s="117">
        <f t="shared" si="35"/>
        <v>-1</v>
      </c>
      <c r="G279" s="116">
        <v>25</v>
      </c>
      <c r="H279" s="117" t="str">
        <f t="shared" si="35"/>
        <v>-</v>
      </c>
      <c r="I279" s="116">
        <v>26</v>
      </c>
      <c r="J279" s="117">
        <f t="shared" si="35"/>
        <v>4.0000000000000036E-2</v>
      </c>
      <c r="K279" s="116">
        <v>39</v>
      </c>
      <c r="L279" s="117">
        <f t="shared" si="36"/>
        <v>0.5</v>
      </c>
      <c r="M279" s="117">
        <f t="shared" si="37"/>
        <v>-0.25</v>
      </c>
    </row>
    <row r="280" spans="2:13" x14ac:dyDescent="0.25">
      <c r="B280" s="115" t="s">
        <v>86</v>
      </c>
      <c r="C280" s="116">
        <v>34</v>
      </c>
      <c r="D280" s="117">
        <v>-0.27659574468085102</v>
      </c>
      <c r="E280" s="116">
        <v>15</v>
      </c>
      <c r="F280" s="117">
        <f t="shared" si="35"/>
        <v>-0.55882352941176472</v>
      </c>
      <c r="G280" s="116">
        <v>28</v>
      </c>
      <c r="H280" s="117">
        <f t="shared" si="35"/>
        <v>0.8666666666666667</v>
      </c>
      <c r="I280" s="116">
        <v>15</v>
      </c>
      <c r="J280" s="117">
        <f t="shared" si="35"/>
        <v>-0.4642857142857143</v>
      </c>
      <c r="K280" s="116">
        <v>34</v>
      </c>
      <c r="L280" s="117">
        <f>IFERROR(K280/I280-1,"-")</f>
        <v>1.2666666666666666</v>
      </c>
      <c r="M280" s="117">
        <f>IFERROR(K280/C280-1,"-")</f>
        <v>0</v>
      </c>
    </row>
    <row r="281" spans="2:13" x14ac:dyDescent="0.25">
      <c r="B281" s="115" t="s">
        <v>88</v>
      </c>
      <c r="C281" s="116">
        <v>38</v>
      </c>
      <c r="D281" s="117">
        <v>-0.20833333333333337</v>
      </c>
      <c r="E281" s="116">
        <v>25</v>
      </c>
      <c r="F281" s="117">
        <f t="shared" si="35"/>
        <v>-0.34210526315789469</v>
      </c>
      <c r="G281" s="116">
        <v>33</v>
      </c>
      <c r="H281" s="117">
        <f t="shared" si="35"/>
        <v>0.32000000000000006</v>
      </c>
      <c r="I281" s="116">
        <v>34</v>
      </c>
      <c r="J281" s="117">
        <f t="shared" si="35"/>
        <v>3.0303030303030276E-2</v>
      </c>
      <c r="K281" s="116">
        <v>37</v>
      </c>
      <c r="L281" s="117">
        <f>IFERROR(K281/I281-1,"-")</f>
        <v>8.8235294117646967E-2</v>
      </c>
      <c r="M281" s="117">
        <f>IFERROR(K281/C281-1,"-")</f>
        <v>-2.6315789473684181E-2</v>
      </c>
    </row>
    <row r="282" spans="2:13" x14ac:dyDescent="0.25">
      <c r="B282" s="115" t="s">
        <v>90</v>
      </c>
      <c r="C282" s="116">
        <v>255</v>
      </c>
      <c r="D282" s="117">
        <v>-0.11764705882352944</v>
      </c>
      <c r="E282" s="116">
        <v>20</v>
      </c>
      <c r="F282" s="117">
        <f t="shared" si="35"/>
        <v>-0.92156862745098045</v>
      </c>
      <c r="G282" s="116">
        <v>131</v>
      </c>
      <c r="H282" s="117">
        <f t="shared" si="35"/>
        <v>5.55</v>
      </c>
      <c r="I282" s="116">
        <v>161</v>
      </c>
      <c r="J282" s="117">
        <f t="shared" si="35"/>
        <v>0.2290076335877862</v>
      </c>
      <c r="K282" s="116">
        <v>242</v>
      </c>
      <c r="L282" s="117">
        <f>IFERROR(K282/I282-1,"-")</f>
        <v>0.50310559006211175</v>
      </c>
      <c r="M282" s="117">
        <f>IFERROR(K282/C282-1,"-")</f>
        <v>-5.0980392156862786E-2</v>
      </c>
    </row>
    <row r="283" spans="2:13" x14ac:dyDescent="0.25">
      <c r="B283" s="115" t="s">
        <v>92</v>
      </c>
      <c r="C283" s="116">
        <v>352</v>
      </c>
      <c r="D283" s="117">
        <v>-0.2573839662447257</v>
      </c>
      <c r="E283" s="116">
        <v>27</v>
      </c>
      <c r="F283" s="117">
        <f t="shared" si="35"/>
        <v>-0.92329545454545459</v>
      </c>
      <c r="G283" s="116">
        <v>237</v>
      </c>
      <c r="H283" s="117">
        <f t="shared" si="35"/>
        <v>7.7777777777777786</v>
      </c>
      <c r="I283" s="116">
        <v>262</v>
      </c>
      <c r="J283" s="117">
        <f t="shared" si="35"/>
        <v>0.10548523206751059</v>
      </c>
      <c r="K283" s="116">
        <v>292</v>
      </c>
      <c r="L283" s="117">
        <f>IFERROR(K283/I283-1,"-")</f>
        <v>0.11450381679389321</v>
      </c>
      <c r="M283" s="117">
        <f>IFERROR(K283/C283-1,"-")</f>
        <v>-0.17045454545454541</v>
      </c>
    </row>
    <row r="284" spans="2:13" x14ac:dyDescent="0.25">
      <c r="B284" s="115" t="s">
        <v>94</v>
      </c>
      <c r="C284" s="116">
        <v>386</v>
      </c>
      <c r="D284" s="117">
        <v>-0.21063394683026582</v>
      </c>
      <c r="E284" s="116">
        <v>24</v>
      </c>
      <c r="F284" s="117">
        <f t="shared" si="35"/>
        <v>-0.93782383419689119</v>
      </c>
      <c r="G284" s="116">
        <v>324</v>
      </c>
      <c r="H284" s="117">
        <f t="shared" si="35"/>
        <v>12.5</v>
      </c>
      <c r="I284" s="116">
        <v>357</v>
      </c>
      <c r="J284" s="117">
        <f t="shared" si="35"/>
        <v>0.10185185185185186</v>
      </c>
      <c r="K284" s="116">
        <v>357</v>
      </c>
      <c r="L284" s="117">
        <f>IFERROR(K284/I284-1,"-")</f>
        <v>0</v>
      </c>
      <c r="M284" s="117">
        <f>IFERROR(K284/C284-1,"-")</f>
        <v>-7.5129533678756522E-2</v>
      </c>
    </row>
    <row r="285" spans="2:13" ht="15.75" x14ac:dyDescent="0.25">
      <c r="B285" s="118" t="s">
        <v>36</v>
      </c>
      <c r="C285" s="119">
        <v>2681</v>
      </c>
      <c r="D285" s="120">
        <v>-0.14590633959859833</v>
      </c>
      <c r="E285" s="119">
        <v>1097</v>
      </c>
      <c r="F285" s="120">
        <f t="shared" si="35"/>
        <v>-0.59082431928384938</v>
      </c>
      <c r="G285" s="119">
        <v>919</v>
      </c>
      <c r="H285" s="120">
        <f t="shared" si="35"/>
        <v>-0.16226071103008199</v>
      </c>
      <c r="I285" s="119">
        <v>1885</v>
      </c>
      <c r="J285" s="120">
        <f t="shared" si="35"/>
        <v>1.0511425462459196</v>
      </c>
      <c r="K285" s="119">
        <v>2455</v>
      </c>
      <c r="L285" s="120">
        <v>0.3023872679045092</v>
      </c>
      <c r="M285" s="120">
        <v>-8.4296904140246154E-2</v>
      </c>
    </row>
    <row r="286" spans="2:13" ht="6" customHeight="1" x14ac:dyDescent="0.25"/>
    <row r="287" spans="2:13" x14ac:dyDescent="0.25">
      <c r="B287" s="106" t="s">
        <v>41</v>
      </c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</row>
    <row r="288" spans="2:13" x14ac:dyDescent="0.25">
      <c r="C288" s="121"/>
      <c r="I288" s="121"/>
      <c r="L288" s="80"/>
    </row>
    <row r="290" spans="3:11" x14ac:dyDescent="0.25">
      <c r="C290" s="80"/>
      <c r="E290" s="80"/>
      <c r="G290" s="80"/>
      <c r="I290" s="80"/>
      <c r="K290" s="80"/>
    </row>
  </sheetData>
  <mergeCells count="91">
    <mergeCell ref="B268:M268"/>
    <mergeCell ref="C270:M270"/>
    <mergeCell ref="C271:D271"/>
    <mergeCell ref="E271:F271"/>
    <mergeCell ref="G271:H271"/>
    <mergeCell ref="I271:J271"/>
    <mergeCell ref="K271:M271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A6DD3-86D1-4FE3-8834-3A72FDF1419F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5" t="s">
        <v>231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1" t="s">
        <v>67</v>
      </c>
    </row>
    <row r="5" spans="1:20" ht="10.5" customHeight="1" thickBot="1" x14ac:dyDescent="0.3">
      <c r="B5" s="107"/>
      <c r="C5" s="107"/>
      <c r="D5" s="107"/>
      <c r="E5" s="107"/>
      <c r="F5" s="107"/>
      <c r="G5" s="107"/>
      <c r="H5" s="107"/>
      <c r="I5" s="107"/>
      <c r="J5" s="108"/>
      <c r="K5" s="107"/>
      <c r="L5" s="107"/>
      <c r="M5" s="107"/>
      <c r="N5" s="107"/>
      <c r="O5" s="107"/>
      <c r="P5" s="110"/>
      <c r="Q5" s="4"/>
      <c r="R5" s="4"/>
      <c r="T5" s="1" t="s">
        <v>68</v>
      </c>
    </row>
    <row r="6" spans="1:20" ht="22.5" thickTop="1" thickBot="1" x14ac:dyDescent="0.3">
      <c r="B6" s="109" t="s">
        <v>36</v>
      </c>
      <c r="C6" s="283" t="s">
        <v>133</v>
      </c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  <c r="R6" s="284"/>
      <c r="S6" s="285"/>
    </row>
    <row r="7" spans="1:20" ht="22.5" thickTop="1" thickBot="1" x14ac:dyDescent="0.3">
      <c r="B7" s="110"/>
      <c r="C7" s="111">
        <v>2016</v>
      </c>
      <c r="D7" s="286">
        <v>2017</v>
      </c>
      <c r="E7" s="287"/>
      <c r="F7" s="286">
        <v>2018</v>
      </c>
      <c r="G7" s="287"/>
      <c r="H7" s="286">
        <v>2019</v>
      </c>
      <c r="I7" s="287"/>
      <c r="J7" s="286">
        <v>2020</v>
      </c>
      <c r="K7" s="287"/>
      <c r="L7" s="288">
        <v>2021</v>
      </c>
      <c r="M7" s="287"/>
      <c r="N7" s="288">
        <v>2022</v>
      </c>
      <c r="O7" s="289"/>
      <c r="P7" s="287"/>
      <c r="Q7" s="288">
        <v>2023</v>
      </c>
      <c r="R7" s="289"/>
      <c r="S7" s="290"/>
    </row>
    <row r="8" spans="1:20" ht="16.5" thickTop="1" thickBot="1" x14ac:dyDescent="0.3">
      <c r="B8" s="86"/>
      <c r="C8" s="112" t="s">
        <v>70</v>
      </c>
      <c r="D8" s="112" t="s">
        <v>70</v>
      </c>
      <c r="E8" s="113" t="s">
        <v>134</v>
      </c>
      <c r="F8" s="112" t="s">
        <v>70</v>
      </c>
      <c r="G8" s="113" t="s">
        <v>135</v>
      </c>
      <c r="H8" s="112" t="s">
        <v>70</v>
      </c>
      <c r="I8" s="113" t="s">
        <v>136</v>
      </c>
      <c r="J8" s="112" t="s">
        <v>70</v>
      </c>
      <c r="K8" s="113" t="s">
        <v>243</v>
      </c>
      <c r="L8" s="114" t="s">
        <v>70</v>
      </c>
      <c r="M8" s="113" t="s">
        <v>244</v>
      </c>
      <c r="N8" s="114" t="s">
        <v>70</v>
      </c>
      <c r="O8" s="113" t="s">
        <v>137</v>
      </c>
      <c r="P8" s="126" t="s">
        <v>148</v>
      </c>
      <c r="Q8" s="114" t="s">
        <v>70</v>
      </c>
      <c r="R8" s="113" t="s">
        <v>137</v>
      </c>
      <c r="S8" s="126" t="s">
        <v>245</v>
      </c>
    </row>
    <row r="9" spans="1:20" x14ac:dyDescent="0.25">
      <c r="A9" s="1" t="s">
        <v>71</v>
      </c>
      <c r="B9" s="115" t="s">
        <v>72</v>
      </c>
      <c r="C9" s="116">
        <v>22777</v>
      </c>
      <c r="D9" s="116">
        <v>23019</v>
      </c>
      <c r="E9" s="117">
        <f t="shared" ref="E9:E21" si="0">D9/C9-1</f>
        <v>1.0624753040347823E-2</v>
      </c>
      <c r="F9" s="116">
        <v>20999</v>
      </c>
      <c r="G9" s="117">
        <f>F9/D9-1</f>
        <v>-8.7753594856422978E-2</v>
      </c>
      <c r="H9" s="116">
        <v>20553</v>
      </c>
      <c r="I9" s="117">
        <f>H9/F9-1</f>
        <v>-2.1239106624124982E-2</v>
      </c>
      <c r="J9" s="116">
        <v>20553</v>
      </c>
      <c r="K9" s="117">
        <v>0</v>
      </c>
      <c r="L9" s="116">
        <v>4767</v>
      </c>
      <c r="M9" s="117">
        <f t="shared" ref="M9:M21" si="1">IFERROR(L9/J9-1,"-")</f>
        <v>-0.76806305648810391</v>
      </c>
      <c r="N9" s="116">
        <v>14146</v>
      </c>
      <c r="O9" s="117">
        <f>IFERROR(N9/L9-1,"-")</f>
        <v>1.9674847912733373</v>
      </c>
      <c r="P9" s="99">
        <f>N9/H9-1</f>
        <v>-0.31173064759402525</v>
      </c>
      <c r="Q9" s="116">
        <v>23609</v>
      </c>
      <c r="R9" s="117">
        <f>IFERROR(Q9/N9-1,"-")</f>
        <v>0.66895235402233855</v>
      </c>
      <c r="S9" s="117">
        <f>IFERROR(Q9/H9-1,"-")</f>
        <v>0.14868875589938213</v>
      </c>
    </row>
    <row r="10" spans="1:20" x14ac:dyDescent="0.25">
      <c r="A10" s="1" t="s">
        <v>73</v>
      </c>
      <c r="B10" s="115" t="s">
        <v>74</v>
      </c>
      <c r="C10" s="116">
        <v>24198</v>
      </c>
      <c r="D10" s="116">
        <v>23524</v>
      </c>
      <c r="E10" s="117">
        <f t="shared" si="0"/>
        <v>-2.7853541615009525E-2</v>
      </c>
      <c r="F10" s="116">
        <v>22242</v>
      </c>
      <c r="G10" s="117">
        <f t="shared" ref="G10:I21" si="2">F10/D10-1</f>
        <v>-5.4497534432919603E-2</v>
      </c>
      <c r="H10" s="116">
        <v>20929</v>
      </c>
      <c r="I10" s="117">
        <f t="shared" si="2"/>
        <v>-5.9032461109612466E-2</v>
      </c>
      <c r="J10" s="116">
        <v>23364</v>
      </c>
      <c r="K10" s="117">
        <v>0.11634574036026568</v>
      </c>
      <c r="L10" s="116">
        <v>8041</v>
      </c>
      <c r="M10" s="117">
        <f t="shared" si="1"/>
        <v>-0.65583804143126179</v>
      </c>
      <c r="N10" s="116">
        <v>17059</v>
      </c>
      <c r="O10" s="117">
        <f t="shared" ref="O10:O21" si="3">IFERROR(N10/L10-1,"-")</f>
        <v>1.1215023007088671</v>
      </c>
      <c r="P10" s="99">
        <f t="shared" ref="P10:P21" si="4">N10/H10-1</f>
        <v>-0.1849108891968082</v>
      </c>
      <c r="Q10" s="116">
        <v>22775</v>
      </c>
      <c r="R10" s="117">
        <f t="shared" ref="R10:R19" si="5">IFERROR(Q10/N10-1,"-")</f>
        <v>0.33507239580280213</v>
      </c>
      <c r="S10" s="117">
        <f t="shared" ref="S10:S20" si="6">IFERROR(Q10/H10-1,"-")</f>
        <v>8.8202971952792808E-2</v>
      </c>
    </row>
    <row r="11" spans="1:20" x14ac:dyDescent="0.25">
      <c r="A11" s="1" t="s">
        <v>75</v>
      </c>
      <c r="B11" s="115" t="s">
        <v>76</v>
      </c>
      <c r="C11" s="116">
        <v>21784</v>
      </c>
      <c r="D11" s="116">
        <v>26576</v>
      </c>
      <c r="E11" s="117">
        <f t="shared" si="0"/>
        <v>0.21997796547925086</v>
      </c>
      <c r="F11" s="116">
        <v>22137</v>
      </c>
      <c r="G11" s="117">
        <f t="shared" si="2"/>
        <v>-0.16703040337146302</v>
      </c>
      <c r="H11" s="116">
        <v>21779</v>
      </c>
      <c r="I11" s="117">
        <f t="shared" si="2"/>
        <v>-1.6172019695532391E-2</v>
      </c>
      <c r="J11" s="116">
        <v>8936</v>
      </c>
      <c r="K11" s="117">
        <v>-0.58969649662518941</v>
      </c>
      <c r="L11" s="116">
        <v>10312</v>
      </c>
      <c r="M11" s="117">
        <f t="shared" si="1"/>
        <v>0.15398388540734098</v>
      </c>
      <c r="N11" s="116">
        <v>20054</v>
      </c>
      <c r="O11" s="117">
        <f t="shared" si="3"/>
        <v>0.94472459270752518</v>
      </c>
      <c r="P11" s="99">
        <f t="shared" si="4"/>
        <v>-7.9204738509573436E-2</v>
      </c>
      <c r="Q11" s="116">
        <v>25174</v>
      </c>
      <c r="R11" s="117">
        <f t="shared" si="5"/>
        <v>0.25531066121472024</v>
      </c>
      <c r="S11" s="117">
        <f t="shared" si="6"/>
        <v>0.15588410854492851</v>
      </c>
    </row>
    <row r="12" spans="1:20" x14ac:dyDescent="0.25">
      <c r="A12" s="1" t="s">
        <v>77</v>
      </c>
      <c r="B12" s="115" t="s">
        <v>78</v>
      </c>
      <c r="C12" s="116">
        <v>21607</v>
      </c>
      <c r="D12" s="116">
        <v>20827</v>
      </c>
      <c r="E12" s="117">
        <f t="shared" si="0"/>
        <v>-3.609941222751889E-2</v>
      </c>
      <c r="F12" s="116">
        <v>19413</v>
      </c>
      <c r="G12" s="117">
        <f t="shared" si="2"/>
        <v>-6.7892639362366114E-2</v>
      </c>
      <c r="H12" s="116">
        <v>16758</v>
      </c>
      <c r="I12" s="117">
        <f t="shared" si="2"/>
        <v>-0.13676402410755684</v>
      </c>
      <c r="J12" s="116">
        <v>0</v>
      </c>
      <c r="K12" s="117">
        <v>-1</v>
      </c>
      <c r="L12" s="116">
        <v>9597</v>
      </c>
      <c r="M12" s="117" t="str">
        <f t="shared" si="1"/>
        <v>-</v>
      </c>
      <c r="N12" s="116">
        <v>17340</v>
      </c>
      <c r="O12" s="117">
        <f t="shared" si="3"/>
        <v>0.8068146295717411</v>
      </c>
      <c r="P12" s="117">
        <f t="shared" si="4"/>
        <v>3.4729681346222785E-2</v>
      </c>
      <c r="Q12" s="116">
        <v>19154</v>
      </c>
      <c r="R12" s="117">
        <f t="shared" si="5"/>
        <v>0.10461361014994242</v>
      </c>
      <c r="S12" s="117">
        <f t="shared" si="6"/>
        <v>0.14297648884115044</v>
      </c>
    </row>
    <row r="13" spans="1:20" x14ac:dyDescent="0.25">
      <c r="A13" s="1" t="s">
        <v>79</v>
      </c>
      <c r="B13" s="115" t="s">
        <v>80</v>
      </c>
      <c r="C13" s="116">
        <v>20465</v>
      </c>
      <c r="D13" s="116">
        <v>19959</v>
      </c>
      <c r="E13" s="117">
        <f t="shared" si="0"/>
        <v>-2.4725140483752739E-2</v>
      </c>
      <c r="F13" s="116">
        <v>19110</v>
      </c>
      <c r="G13" s="117">
        <f t="shared" si="2"/>
        <v>-4.2537201262588309E-2</v>
      </c>
      <c r="H13" s="116">
        <v>17027</v>
      </c>
      <c r="I13" s="117">
        <f t="shared" si="2"/>
        <v>-0.10900052328623755</v>
      </c>
      <c r="J13" s="116">
        <v>0</v>
      </c>
      <c r="K13" s="117">
        <v>-1</v>
      </c>
      <c r="L13" s="116">
        <v>12545</v>
      </c>
      <c r="M13" s="117" t="str">
        <f t="shared" si="1"/>
        <v>-</v>
      </c>
      <c r="N13" s="116">
        <v>18214</v>
      </c>
      <c r="O13" s="117">
        <f t="shared" si="3"/>
        <v>0.45189318453567151</v>
      </c>
      <c r="P13" s="99">
        <f t="shared" si="4"/>
        <v>6.9712809067950854E-2</v>
      </c>
      <c r="Q13" s="116">
        <v>17881</v>
      </c>
      <c r="R13" s="117">
        <f t="shared" si="5"/>
        <v>-1.828263972768196E-2</v>
      </c>
      <c r="S13" s="117">
        <f t="shared" si="6"/>
        <v>5.015563516767485E-2</v>
      </c>
    </row>
    <row r="14" spans="1:20" x14ac:dyDescent="0.25">
      <c r="A14" s="1" t="s">
        <v>81</v>
      </c>
      <c r="B14" s="115" t="s">
        <v>82</v>
      </c>
      <c r="C14" s="116">
        <v>18120</v>
      </c>
      <c r="D14" s="116">
        <v>18755</v>
      </c>
      <c r="E14" s="117">
        <f t="shared" si="0"/>
        <v>3.5044150110375316E-2</v>
      </c>
      <c r="F14" s="116">
        <v>18113</v>
      </c>
      <c r="G14" s="117">
        <f t="shared" si="2"/>
        <v>-3.4230871767528703E-2</v>
      </c>
      <c r="H14" s="116">
        <v>15071</v>
      </c>
      <c r="I14" s="117">
        <f t="shared" si="2"/>
        <v>-0.16794567437751895</v>
      </c>
      <c r="J14" s="116">
        <v>0</v>
      </c>
      <c r="K14" s="117">
        <v>-1</v>
      </c>
      <c r="L14" s="116">
        <v>13541</v>
      </c>
      <c r="M14" s="117" t="str">
        <f t="shared" si="1"/>
        <v>-</v>
      </c>
      <c r="N14" s="116">
        <v>17608</v>
      </c>
      <c r="O14" s="117">
        <f t="shared" si="3"/>
        <v>0.30034709401078197</v>
      </c>
      <c r="P14" s="99">
        <f t="shared" si="4"/>
        <v>0.16833654037555568</v>
      </c>
      <c r="Q14" s="116">
        <v>17983</v>
      </c>
      <c r="R14" s="117">
        <f t="shared" si="5"/>
        <v>2.1297137664697763E-2</v>
      </c>
      <c r="S14" s="117">
        <f t="shared" si="6"/>
        <v>0.19321876451463083</v>
      </c>
    </row>
    <row r="15" spans="1:20" x14ac:dyDescent="0.25">
      <c r="A15" s="1" t="s">
        <v>83</v>
      </c>
      <c r="B15" s="115" t="s">
        <v>84</v>
      </c>
      <c r="C15" s="116">
        <v>18723</v>
      </c>
      <c r="D15" s="116">
        <v>20926</v>
      </c>
      <c r="E15" s="117">
        <f t="shared" si="0"/>
        <v>0.11766276771884843</v>
      </c>
      <c r="F15" s="116">
        <v>17854</v>
      </c>
      <c r="G15" s="117">
        <f t="shared" si="2"/>
        <v>-0.14680302016630031</v>
      </c>
      <c r="H15" s="116">
        <v>17228</v>
      </c>
      <c r="I15" s="117">
        <f t="shared" si="2"/>
        <v>-3.5062170942085857E-2</v>
      </c>
      <c r="J15" s="116">
        <v>0</v>
      </c>
      <c r="K15" s="117">
        <v>-1</v>
      </c>
      <c r="L15" s="116">
        <v>14398</v>
      </c>
      <c r="M15" s="117" t="str">
        <f t="shared" si="1"/>
        <v>-</v>
      </c>
      <c r="N15" s="116">
        <v>18083</v>
      </c>
      <c r="O15" s="117">
        <f t="shared" si="3"/>
        <v>0.25593832476732881</v>
      </c>
      <c r="P15" s="99">
        <f t="shared" si="4"/>
        <v>4.9628511725098745E-2</v>
      </c>
      <c r="Q15" s="116">
        <v>16810</v>
      </c>
      <c r="R15" s="117">
        <f t="shared" si="5"/>
        <v>-7.0397611015871275E-2</v>
      </c>
      <c r="S15" s="117">
        <f t="shared" si="6"/>
        <v>-2.4262827954492638E-2</v>
      </c>
    </row>
    <row r="16" spans="1:20" x14ac:dyDescent="0.25">
      <c r="A16" s="1" t="s">
        <v>85</v>
      </c>
      <c r="B16" s="115" t="s">
        <v>86</v>
      </c>
      <c r="C16" s="116">
        <v>16770</v>
      </c>
      <c r="D16" s="116">
        <v>18725</v>
      </c>
      <c r="E16" s="117">
        <f t="shared" si="0"/>
        <v>0.11657722122838399</v>
      </c>
      <c r="F16" s="116">
        <v>14321</v>
      </c>
      <c r="G16" s="117">
        <f t="shared" si="2"/>
        <v>-0.23519359145527374</v>
      </c>
      <c r="H16" s="116">
        <v>13793</v>
      </c>
      <c r="I16" s="117">
        <f t="shared" si="2"/>
        <v>-3.6868933733677833E-2</v>
      </c>
      <c r="J16" s="116">
        <v>6776</v>
      </c>
      <c r="K16" s="117">
        <v>-0.50873631552236642</v>
      </c>
      <c r="L16" s="116">
        <v>13925</v>
      </c>
      <c r="M16" s="117">
        <f t="shared" si="1"/>
        <v>1.0550472255017711</v>
      </c>
      <c r="N16" s="116">
        <v>15520</v>
      </c>
      <c r="O16" s="117">
        <f t="shared" si="3"/>
        <v>0.1145421903052064</v>
      </c>
      <c r="P16" s="99">
        <f t="shared" si="4"/>
        <v>0.12520843906329304</v>
      </c>
      <c r="Q16" s="116">
        <v>14993</v>
      </c>
      <c r="R16" s="117">
        <f t="shared" si="5"/>
        <v>-3.39561855670103E-2</v>
      </c>
      <c r="S16" s="117">
        <f t="shared" si="6"/>
        <v>8.7000652504893861E-2</v>
      </c>
    </row>
    <row r="17" spans="1:19" x14ac:dyDescent="0.25">
      <c r="A17" s="1" t="s">
        <v>87</v>
      </c>
      <c r="B17" s="115" t="s">
        <v>88</v>
      </c>
      <c r="C17" s="116">
        <v>20276</v>
      </c>
      <c r="D17" s="116">
        <v>19570</v>
      </c>
      <c r="E17" s="117">
        <f t="shared" si="0"/>
        <v>-3.4819491023870608E-2</v>
      </c>
      <c r="F17" s="116">
        <v>15635</v>
      </c>
      <c r="G17" s="117">
        <f t="shared" si="2"/>
        <v>-0.20107307102708227</v>
      </c>
      <c r="H17" s="116">
        <v>15992</v>
      </c>
      <c r="I17" s="117">
        <f t="shared" si="2"/>
        <v>2.2833386632555186E-2</v>
      </c>
      <c r="J17" s="116">
        <v>7423</v>
      </c>
      <c r="K17" s="117">
        <v>-0.53583041520760388</v>
      </c>
      <c r="L17" s="116">
        <v>16473</v>
      </c>
      <c r="M17" s="117">
        <f t="shared" si="1"/>
        <v>1.2191836184830929</v>
      </c>
      <c r="N17" s="116">
        <v>19959</v>
      </c>
      <c r="O17" s="117">
        <f t="shared" si="3"/>
        <v>0.21161901293024954</v>
      </c>
      <c r="P17" s="99">
        <f t="shared" si="4"/>
        <v>0.24806153076538262</v>
      </c>
      <c r="Q17" s="116">
        <v>15933</v>
      </c>
      <c r="R17" s="117">
        <f t="shared" si="5"/>
        <v>-0.2017135127010371</v>
      </c>
      <c r="S17" s="117">
        <f t="shared" si="6"/>
        <v>-3.68934467233617E-3</v>
      </c>
    </row>
    <row r="18" spans="1:19" x14ac:dyDescent="0.25">
      <c r="A18" s="1" t="s">
        <v>89</v>
      </c>
      <c r="B18" s="115" t="s">
        <v>90</v>
      </c>
      <c r="C18" s="116">
        <v>22003</v>
      </c>
      <c r="D18" s="116">
        <v>19797</v>
      </c>
      <c r="E18" s="117">
        <f t="shared" si="0"/>
        <v>-0.10025905558332959</v>
      </c>
      <c r="F18" s="116">
        <v>20046</v>
      </c>
      <c r="G18" s="117">
        <f t="shared" si="2"/>
        <v>1.2577663282315577E-2</v>
      </c>
      <c r="H18" s="116">
        <v>18677</v>
      </c>
      <c r="I18" s="117">
        <f t="shared" si="2"/>
        <v>-6.8292926269579945E-2</v>
      </c>
      <c r="J18" s="116">
        <v>9298</v>
      </c>
      <c r="K18" s="117">
        <v>-0.50216844246934733</v>
      </c>
      <c r="L18" s="116">
        <v>19721</v>
      </c>
      <c r="M18" s="117">
        <f t="shared" si="1"/>
        <v>1.1209937620993764</v>
      </c>
      <c r="N18" s="116">
        <v>21932</v>
      </c>
      <c r="O18" s="117">
        <f t="shared" si="3"/>
        <v>0.11211399016277057</v>
      </c>
      <c r="P18" s="99">
        <f t="shared" si="4"/>
        <v>0.17427852438828495</v>
      </c>
      <c r="Q18" s="116">
        <v>20553</v>
      </c>
      <c r="R18" s="117">
        <f t="shared" si="5"/>
        <v>-6.2876162684661674E-2</v>
      </c>
      <c r="S18" s="117">
        <f t="shared" si="6"/>
        <v>0.10044439685174278</v>
      </c>
    </row>
    <row r="19" spans="1:19" x14ac:dyDescent="0.25">
      <c r="A19" s="1" t="s">
        <v>91</v>
      </c>
      <c r="B19" s="115" t="s">
        <v>92</v>
      </c>
      <c r="C19" s="116">
        <v>23024</v>
      </c>
      <c r="D19" s="116">
        <v>24537</v>
      </c>
      <c r="E19" s="117">
        <f t="shared" si="0"/>
        <v>6.5714037526059865E-2</v>
      </c>
      <c r="F19" s="116">
        <v>22032</v>
      </c>
      <c r="G19" s="117">
        <f t="shared" si="2"/>
        <v>-0.1020907201369361</v>
      </c>
      <c r="H19" s="116">
        <v>21685</v>
      </c>
      <c r="I19" s="117">
        <f t="shared" si="2"/>
        <v>-1.5749818445896846E-2</v>
      </c>
      <c r="J19" s="116">
        <v>8104</v>
      </c>
      <c r="K19" s="117">
        <v>-0.62628545077242337</v>
      </c>
      <c r="L19" s="116">
        <v>22740</v>
      </c>
      <c r="M19" s="117">
        <f t="shared" si="1"/>
        <v>1.8060217176702862</v>
      </c>
      <c r="N19" s="116">
        <v>25251</v>
      </c>
      <c r="O19" s="117">
        <f t="shared" si="3"/>
        <v>0.11042216358839041</v>
      </c>
      <c r="P19" s="99">
        <f t="shared" si="4"/>
        <v>0.16444546921835368</v>
      </c>
      <c r="Q19" s="116">
        <v>23667</v>
      </c>
      <c r="R19" s="117">
        <f t="shared" si="5"/>
        <v>-6.2730188903409756E-2</v>
      </c>
      <c r="S19" s="117">
        <f t="shared" si="6"/>
        <v>9.1399584966566749E-2</v>
      </c>
    </row>
    <row r="20" spans="1:19" x14ac:dyDescent="0.25">
      <c r="A20" s="1" t="s">
        <v>93</v>
      </c>
      <c r="B20" s="115" t="s">
        <v>94</v>
      </c>
      <c r="C20" s="116">
        <v>23029</v>
      </c>
      <c r="D20" s="116">
        <v>23446</v>
      </c>
      <c r="E20" s="117">
        <f t="shared" si="0"/>
        <v>1.8107603456511301E-2</v>
      </c>
      <c r="F20" s="116">
        <v>20407</v>
      </c>
      <c r="G20" s="117">
        <f t="shared" si="2"/>
        <v>-0.12961699223748191</v>
      </c>
      <c r="H20" s="116">
        <v>20923</v>
      </c>
      <c r="I20" s="117">
        <f t="shared" si="2"/>
        <v>2.528544127015242E-2</v>
      </c>
      <c r="J20" s="116">
        <v>6962</v>
      </c>
      <c r="K20" s="117">
        <v>-0.66725612961812364</v>
      </c>
      <c r="L20" s="116">
        <v>18198</v>
      </c>
      <c r="M20" s="117">
        <f t="shared" si="1"/>
        <v>1.6139040505601838</v>
      </c>
      <c r="N20" s="116">
        <v>23965</v>
      </c>
      <c r="O20" s="117">
        <f t="shared" si="3"/>
        <v>0.3169029563688317</v>
      </c>
      <c r="P20" s="99">
        <f t="shared" si="4"/>
        <v>0.14539024040529558</v>
      </c>
      <c r="Q20" s="116">
        <v>20577</v>
      </c>
      <c r="R20" s="117">
        <f>IFERROR(Q20/N20-1,"-")</f>
        <v>-0.14137283538493639</v>
      </c>
      <c r="S20" s="117">
        <f t="shared" si="6"/>
        <v>-1.6536825503034924E-2</v>
      </c>
    </row>
    <row r="21" spans="1:19" ht="15.75" x14ac:dyDescent="0.25">
      <c r="A21" s="1" t="s">
        <v>0</v>
      </c>
      <c r="B21" s="118" t="s">
        <v>36</v>
      </c>
      <c r="C21" s="119">
        <v>252776</v>
      </c>
      <c r="D21" s="119">
        <v>259661</v>
      </c>
      <c r="E21" s="120">
        <f t="shared" si="0"/>
        <v>2.72375541981833E-2</v>
      </c>
      <c r="F21" s="119">
        <v>232309</v>
      </c>
      <c r="G21" s="120">
        <f>F21/D21-1</f>
        <v>-0.10533734369042713</v>
      </c>
      <c r="H21" s="119">
        <v>220415</v>
      </c>
      <c r="I21" s="120">
        <f t="shared" si="2"/>
        <v>-5.1199049541774122E-2</v>
      </c>
      <c r="J21" s="119">
        <v>103516</v>
      </c>
      <c r="K21" s="120">
        <v>-0.53035864165324509</v>
      </c>
      <c r="L21" s="119">
        <v>164258</v>
      </c>
      <c r="M21" s="120">
        <f t="shared" si="1"/>
        <v>0.58678851578499946</v>
      </c>
      <c r="N21" s="119">
        <v>229131</v>
      </c>
      <c r="O21" s="120">
        <f t="shared" si="3"/>
        <v>0.39494575606667559</v>
      </c>
      <c r="P21" s="120">
        <f t="shared" si="4"/>
        <v>3.9543588231290894E-2</v>
      </c>
      <c r="Q21" s="119">
        <v>239109</v>
      </c>
      <c r="R21" s="120">
        <v>4.3547141155059865E-2</v>
      </c>
      <c r="S21" s="120">
        <v>8.4812739604836374E-2</v>
      </c>
    </row>
    <row r="22" spans="1:19" ht="6" customHeight="1" x14ac:dyDescent="0.25"/>
    <row r="23" spans="1:19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27"/>
      <c r="Q23" s="116"/>
      <c r="R23" s="106"/>
      <c r="S23" s="106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158DEF-48A4-4076-9749-1B3D5B8DD4CF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03B15C3C-E370-4CC7-A844-0462745914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F7F1CD4-BBFF-4106-B05A-FFEE1C07828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13</vt:i4>
      </vt:variant>
    </vt:vector>
  </HeadingPairs>
  <TitlesOfParts>
    <vt:vector size="54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locales</vt:lpstr>
      <vt:lpstr>distribución españoles x Resid</vt:lpstr>
      <vt:lpstr>distribución españoles x catego</vt:lpstr>
      <vt:lpstr>distribución españoles x mun al</vt:lpstr>
      <vt:lpstr>evolución anual viaj ent canari</vt:lpstr>
      <vt:lpstr>evolución anual viaj alo canari</vt:lpstr>
      <vt:lpstr>'distribución españoles x catego'!Área_de_impresión</vt:lpstr>
      <vt:lpstr>'distribución españoles x mun al'!Área_de_impresión</vt:lpstr>
      <vt:lpstr>'distribución españoles x Resid'!Área_de_impresión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2024-02-28T14:09:01Z</dcterms:created>
  <dcterms:modified xsi:type="dcterms:W3CDTF">2024-03-18T14:14:46Z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